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Kräfte" sheetId="1" state="visible" r:id="rId2"/>
    <sheet name="Saitensätze" sheetId="2" state="visible" r:id="rId3"/>
    <sheet name="Frequenzen" sheetId="3" state="visible" r:id="rId4"/>
  </sheets>
  <calcPr iterateCount="100" refMode="A1" iterate="false" iterateDelta="0.001"/>
  <extLs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<sst xmlns="http://schemas.openxmlformats.org/spreadsheetml/2006/main" count="245" uniqueCount="176">
  <si>
    <t xml:space="preserve">! Nutzung auf eigene Gefahr !</t>
  </si>
  <si>
    <r>
      <rPr>
        <sz val="10"/>
        <rFont val="Arial"/>
        <family val="2"/>
        <charset val="1"/>
      </rPr>
      <t xml:space="preserve">! Achtung ! Die </t>
    </r>
    <r>
      <rPr>
        <i val="true"/>
        <sz val="10"/>
        <rFont val="Arial"/>
        <family val="2"/>
        <charset val="1"/>
      </rPr>
      <t xml:space="preserve">Berechnung</t>
    </r>
    <r>
      <rPr>
        <sz val="10"/>
        <rFont val="Arial"/>
        <family val="2"/>
        <charset val="1"/>
      </rPr>
      <t xml:space="preserve"> mit der Taylor-Formel
ist mathematisch-physikalisch </t>
    </r>
    <r>
      <rPr>
        <b val="true"/>
        <sz val="10"/>
        <rFont val="Arial"/>
        <family val="2"/>
        <charset val="1"/>
      </rPr>
      <t xml:space="preserve">nicht</t>
    </r>
    <r>
      <rPr>
        <sz val="10"/>
        <rFont val="Arial"/>
        <family val="2"/>
        <charset val="1"/>
      </rPr>
      <t xml:space="preserve"> korrekt,
funktioniert aber für die Praxis.</t>
    </r>
  </si>
  <si>
    <t xml:space="preserve">In alle gelb gefärbten Felder 
können Werte eingetragen werden</t>
  </si>
  <si>
    <t xml:space="preserve">Taylor-Formel: F∼m*f²*l²</t>
  </si>
  <si>
    <t xml:space="preserve">! m=F/(f²*l²)</t>
  </si>
  <si>
    <t xml:space="preserve">Pirastro gibt 5/4 Mensur mit 114 cm an.</t>
  </si>
  <si>
    <t xml:space="preserve">D’addario gibt die ¾ Mensur mit 106 cm an.</t>
  </si>
  <si>
    <t xml:space="preserve">Kammerton (Herstellerangabe) in Hz:</t>
  </si>
  <si>
    <t xml:space="preserve">Pirastro gibt ¾ Mensur mit 106 cm an.</t>
  </si>
  <si>
    <t xml:space="preserve">Corelli/Savarez gibt die Spannung bei 104 cm an.</t>
  </si>
  <si>
    <t xml:space="preserve">Kammerton (Eigener) in Hz:</t>
  </si>
  <si>
    <t xml:space="preserve">Thomastik gibt die ¾ Mensur mit 104 cm an.</t>
  </si>
  <si>
    <t xml:space="preserve">Schwingende Saitenlänge (cm) Herstellerangabe</t>
  </si>
  <si>
    <t xml:space="preserve">Thomastik gibt die 4/4 Mensur mit 110 cm an.</t>
  </si>
  <si>
    <t xml:space="preserve">Schwingende Saitenlänge (cm) Instrument</t>
  </si>
  <si>
    <t xml:space="preserve">Jargar gibt 4/4 Mensur mit 110 cm an.</t>
  </si>
  <si>
    <t xml:space="preserve">B²</t>
  </si>
  <si>
    <r>
      <rPr>
        <sz val="10"/>
        <rFont val="Arial"/>
        <family val="2"/>
        <charset val="1"/>
      </rPr>
      <t xml:space="preserve">C¹ (</t>
    </r>
    <r>
      <rPr>
        <sz val="10"/>
        <rFont val="Times New Roman"/>
        <family val="1"/>
        <charset val="1"/>
      </rPr>
      <t xml:space="preserve">Ø extension!)</t>
    </r>
  </si>
  <si>
    <t xml:space="preserve">A¹ [solo H¹]</t>
  </si>
  <si>
    <t xml:space="preserve">E¹ [solo F#¹]</t>
  </si>
  <si>
    <t xml:space="preserve">D [solo E]</t>
  </si>
  <si>
    <t xml:space="preserve">G [solo A]</t>
  </si>
  <si>
    <t xml:space="preserve">Saitenwinkel über Steg in °</t>
  </si>
  <si>
    <t xml:space="preserve">Änderung der Saitenlänge</t>
  </si>
  <si>
    <t xml:space="preserve">Saite</t>
  </si>
  <si>
    <t xml:space="preserve">Σ</t>
  </si>
  <si>
    <t xml:space="preserve">Ausgangswert bzw. Herstellerangabe (daN bzw. kg)</t>
  </si>
  <si>
    <t xml:space="preserve">Neuer Wert in daN bzw. kg</t>
  </si>
  <si>
    <r>
      <rPr>
        <sz val="10"/>
        <rFont val="Arial"/>
        <family val="0"/>
        <charset val="1"/>
      </rPr>
      <t xml:space="preserve">Kraft </t>
    </r>
    <r>
      <rPr>
        <sz val="10"/>
        <rFont val="Arial"/>
        <family val="2"/>
        <charset val="1"/>
      </rPr>
      <t xml:space="preserve">↓</t>
    </r>
    <r>
      <rPr>
        <sz val="10"/>
        <rFont val="Arial"/>
        <family val="0"/>
        <charset val="1"/>
      </rPr>
      <t xml:space="preserve"> auf Decke in daN (Ausgangswert)</t>
    </r>
  </si>
  <si>
    <r>
      <rPr>
        <sz val="10"/>
        <rFont val="Arial"/>
        <family val="0"/>
        <charset val="1"/>
      </rPr>
      <t xml:space="preserve">Kraft </t>
    </r>
    <r>
      <rPr>
        <sz val="10"/>
        <rFont val="Arial"/>
        <family val="2"/>
        <charset val="1"/>
      </rPr>
      <t xml:space="preserve">↓</t>
    </r>
    <r>
      <rPr>
        <sz val="10"/>
        <rFont val="Arial"/>
        <family val="0"/>
        <charset val="1"/>
      </rPr>
      <t xml:space="preserve"> auf Decke in daN (neuer Wert)</t>
    </r>
  </si>
  <si>
    <t xml:space="preserve">Transposition Solo ► Orchester (Änderung der Saitenlänge ist möglich)</t>
  </si>
  <si>
    <t xml:space="preserve">F#¹ ► E¹</t>
  </si>
  <si>
    <t xml:space="preserve">B¹ ► A¹</t>
  </si>
  <si>
    <t xml:space="preserve">E ► D</t>
  </si>
  <si>
    <t xml:space="preserve">A ► G</t>
  </si>
  <si>
    <t xml:space="preserve">Neuer Wert in daN bzw. kg, 
Transponiert auf Orchesterstimmung</t>
  </si>
  <si>
    <t xml:space="preserve">! Nutzung auf eigene Gefahr, alle Angaben ohne Gewähr !</t>
  </si>
  <si>
    <t xml:space="preserve">Abgerufen 12/2025</t>
  </si>
  <si>
    <t xml:space="preserve">Zugkraft in daN</t>
  </si>
  <si>
    <t xml:space="preserve">Saitensatz</t>
  </si>
  <si>
    <r>
      <rPr>
        <b val="true"/>
        <sz val="10"/>
        <rFont val="Arial"/>
        <family val="2"/>
        <charset val="1"/>
      </rPr>
      <t xml:space="preserve">B 
</t>
    </r>
    <r>
      <rPr>
        <b val="true"/>
        <sz val="10"/>
        <color rgb="FF800080"/>
        <rFont val="Arial"/>
        <family val="2"/>
        <charset val="1"/>
      </rPr>
      <t xml:space="preserve">(C#)</t>
    </r>
  </si>
  <si>
    <t xml:space="preserve">C 
Ext.</t>
  </si>
  <si>
    <r>
      <rPr>
        <b val="true"/>
        <sz val="10"/>
        <rFont val="Arial"/>
        <family val="2"/>
        <charset val="1"/>
      </rPr>
      <t xml:space="preserve">E 
</t>
    </r>
    <r>
      <rPr>
        <b val="true"/>
        <sz val="10"/>
        <color rgb="FF800080"/>
        <rFont val="Arial"/>
        <family val="2"/>
        <charset val="1"/>
      </rPr>
      <t xml:space="preserve">(F#)</t>
    </r>
  </si>
  <si>
    <r>
      <rPr>
        <b val="true"/>
        <sz val="10"/>
        <rFont val="Arial"/>
        <family val="2"/>
        <charset val="1"/>
      </rPr>
      <t xml:space="preserve">A 
</t>
    </r>
    <r>
      <rPr>
        <b val="true"/>
        <sz val="10"/>
        <color rgb="FF800080"/>
        <rFont val="Arial"/>
        <family val="2"/>
        <charset val="1"/>
      </rPr>
      <t xml:space="preserve">(B)</t>
    </r>
  </si>
  <si>
    <r>
      <rPr>
        <b val="true"/>
        <sz val="10"/>
        <rFont val="Arial"/>
        <family val="2"/>
        <charset val="1"/>
      </rPr>
      <t xml:space="preserve">D 
</t>
    </r>
    <r>
      <rPr>
        <b val="true"/>
        <sz val="10"/>
        <color rgb="FF800080"/>
        <rFont val="Arial"/>
        <family val="2"/>
        <charset val="1"/>
      </rPr>
      <t xml:space="preserve">(E)</t>
    </r>
  </si>
  <si>
    <r>
      <rPr>
        <b val="true"/>
        <sz val="10"/>
        <rFont val="Arial"/>
        <family val="2"/>
        <charset val="1"/>
      </rPr>
      <t xml:space="preserve">G 
</t>
    </r>
    <r>
      <rPr>
        <b val="true"/>
        <sz val="10"/>
        <color rgb="FF800080"/>
        <rFont val="Arial"/>
        <family val="2"/>
        <charset val="1"/>
      </rPr>
      <t xml:space="preserve">(A)</t>
    </r>
  </si>
  <si>
    <t xml:space="preserve">c</t>
  </si>
  <si>
    <t xml:space="preserve">Σ 
4-S.</t>
  </si>
  <si>
    <t xml:space="preserve">Σ
 5-S.</t>
  </si>
  <si>
    <t xml:space="preserve">Σ 
4-S. Ext.</t>
  </si>
  <si>
    <t xml:space="preserve">Pirastro Flexocor (5/4)</t>
  </si>
  <si>
    <t xml:space="preserve">Pirastro Flexocor dünn (¾)</t>
  </si>
  <si>
    <t xml:space="preserve">Pirastro Flexocor mittel (¾)</t>
  </si>
  <si>
    <t xml:space="preserve">Pirastro Flexocor stark (¾)</t>
  </si>
  <si>
    <t xml:space="preserve">Pirastro Flexocor Solo (¾)</t>
  </si>
  <si>
    <t xml:space="preserve">Pirastro Flexocor Deluxe (¾)</t>
  </si>
  <si>
    <t xml:space="preserve">Pirastro Flexocor Deluxe Solo (¾)</t>
  </si>
  <si>
    <t xml:space="preserve">Pirastro Flexocor Original (¾)</t>
  </si>
  <si>
    <t xml:space="preserve">Pirastro Original Flat Chrome (¾)</t>
  </si>
  <si>
    <t xml:space="preserve">Pirastro Original Flat Chrome Solo (¾)</t>
  </si>
  <si>
    <t xml:space="preserve">Pirastro Flat Crome Steel (¾)</t>
  </si>
  <si>
    <t xml:space="preserve">Pirastro Flat Crome Steel Solo (¾)</t>
  </si>
  <si>
    <t xml:space="preserve">Pirastro Perpetual (¾)</t>
  </si>
  <si>
    <t xml:space="preserve">Pirastro Perpetual Stark (¾)</t>
  </si>
  <si>
    <t xml:space="preserve">Pirastro Perpetual Solo (¾)</t>
  </si>
  <si>
    <t xml:space="preserve">Pirastro Permanent (¾)</t>
  </si>
  <si>
    <t xml:space="preserve">Pirastro Permanent Solo (¾)</t>
  </si>
  <si>
    <t xml:space="preserve">Pirastro Passione (¾)</t>
  </si>
  <si>
    <t xml:space="preserve">Pirastro Passione Stark (¾)</t>
  </si>
  <si>
    <t xml:space="preserve">Pirastro Passione Solo (¾)</t>
  </si>
  <si>
    <t xml:space="preserve">Pirastro Jazzer (¾)</t>
  </si>
  <si>
    <t xml:space="preserve">Pirastro Obligato (¾)</t>
  </si>
  <si>
    <t xml:space="preserve">Pirastro Obligato Solo (¾)</t>
  </si>
  <si>
    <t xml:space="preserve">Pirastro Evah Pirazzi mittel (¾)</t>
  </si>
  <si>
    <t xml:space="preserve">Pirastro Evah Pirazzi weich (¾)</t>
  </si>
  <si>
    <t xml:space="preserve">Pirastro Evah Pirazzi Solo (¾)</t>
  </si>
  <si>
    <t xml:space="preserve">Pirastro Evah Pirazzi gold (synth.) (¾)</t>
  </si>
  <si>
    <t xml:space="preserve">Pirastro Evah Pirazzi gold (darm) (¾)</t>
  </si>
  <si>
    <t xml:space="preserve">Pirastro Eudoxa (¾)</t>
  </si>
  <si>
    <t xml:space="preserve">Pirastro Oliv (¾)</t>
  </si>
  <si>
    <t xml:space="preserve">Pirastro Chorda (¾)</t>
  </si>
  <si>
    <t xml:space="preserve">Thomastik Peter Infeld (¾)</t>
  </si>
  <si>
    <t xml:space="preserve">Thomastik Spirocore weich (4/4)</t>
  </si>
  <si>
    <t xml:space="preserve">Thomastik Spirocore mittel (4/4)</t>
  </si>
  <si>
    <t xml:space="preserve">Thomastik Spirocore stark (4/4)</t>
  </si>
  <si>
    <t xml:space="preserve">Thomastik Spirocore weich (¾)</t>
  </si>
  <si>
    <t xml:space="preserve">Thomastik Spirocore mittel (¾)</t>
  </si>
  <si>
    <t xml:space="preserve">Thomastik Spirocore Solo (4/4)</t>
  </si>
  <si>
    <t xml:space="preserve">Thomastik Spirocore Solo (¾)</t>
  </si>
  <si>
    <t xml:space="preserve">Thomastik Superflexible (¾)</t>
  </si>
  <si>
    <t xml:space="preserve">Thomastik Superflexible (4/4)</t>
  </si>
  <si>
    <t xml:space="preserve">Thomastik Superflexible Solo (4/4)</t>
  </si>
  <si>
    <t xml:space="preserve">Thomastik Belcanto (¾)</t>
  </si>
  <si>
    <t xml:space="preserve">Thomastik Belcanto Solo (¾)</t>
  </si>
  <si>
    <t xml:space="preserve">Thomastik Dominant (¾)</t>
  </si>
  <si>
    <t xml:space="preserve">Thomastik Dominant Solo (¾)</t>
  </si>
  <si>
    <t xml:space="preserve">Jargar Dolce (4/4)</t>
  </si>
  <si>
    <t xml:space="preserve">Jargar Medium (4/4)</t>
  </si>
  <si>
    <t xml:space="preserve">Jargar Forte (4/4)</t>
  </si>
  <si>
    <t xml:space="preserve">D’addario Kaplan L (¾)</t>
  </si>
  <si>
    <t xml:space="preserve">D’addario Kaplan M (¾)</t>
  </si>
  <si>
    <t xml:space="preserve">D’addario Kaplan H (¾)</t>
  </si>
  <si>
    <t xml:space="preserve">D’addario Kaplan Solo (¾)</t>
  </si>
  <si>
    <t xml:space="preserve">D’addario Helicore Orch. L (¾)</t>
  </si>
  <si>
    <t xml:space="preserve">D’addario Helicore Orch. M (¾)</t>
  </si>
  <si>
    <t xml:space="preserve">D’addario Helicore Orch. H (¾)</t>
  </si>
  <si>
    <t xml:space="preserve">D’addario Helicore Hybr. L (¾)</t>
  </si>
  <si>
    <t xml:space="preserve">D’addario Helicore Hybr. M (¾)</t>
  </si>
  <si>
    <t xml:space="preserve">D’addario Helicore Hybr. H (¾)</t>
  </si>
  <si>
    <t xml:space="preserve">D’addario Helicore Pizzicato L (¾)</t>
  </si>
  <si>
    <t xml:space="preserve">D’addario Helicore Pizzicato M (¾)</t>
  </si>
  <si>
    <t xml:space="preserve">D’addario Helicore Pizzicato H (¾)</t>
  </si>
  <si>
    <t xml:space="preserve">D’addario Helicore Solo (¾)</t>
  </si>
  <si>
    <t xml:space="preserve">D’addario Prelude (¾)</t>
  </si>
  <si>
    <t xml:space="preserve">D’addario Zyex L (¾)</t>
  </si>
  <si>
    <t xml:space="preserve">D’addario Zyex M (¾)</t>
  </si>
  <si>
    <t xml:space="preserve">Corelli 370M (¾) [W]</t>
  </si>
  <si>
    <t xml:space="preserve">Corelli 370F (¾) [W]</t>
  </si>
  <si>
    <t xml:space="preserve">Corelli 370TX (¾) [W]</t>
  </si>
  <si>
    <t xml:space="preserve">Corelli 360M (¾) [W]</t>
  </si>
  <si>
    <t xml:space="preserve">Corelli 360TX (¾) [W]</t>
  </si>
  <si>
    <t xml:space="preserve">Corelli 380M (¾) [Ni]</t>
  </si>
  <si>
    <t xml:space="preserve">Corelli 380TX (¾) [Ni]</t>
  </si>
  <si>
    <t xml:space="preserve">Corelli 390TX (¾) [Ni]</t>
  </si>
  <si>
    <t xml:space="preserve">Fisoma Quinton (4/4)</t>
  </si>
  <si>
    <t xml:space="preserve">Frequenzen der Töne in gleichstufig temperierter Stimmung</t>
  </si>
  <si>
    <t xml:space="preserve">F(i)=F(0)*2^(i/12)</t>
  </si>
  <si>
    <t xml:space="preserve">Kammerton (H) in Hz (1/s):</t>
  </si>
  <si>
    <t xml:space="preserve">Kammerton (E) in Hz (1/s):</t>
  </si>
  <si>
    <t xml:space="preserve">C¹</t>
  </si>
  <si>
    <t xml:space="preserve">C</t>
  </si>
  <si>
    <t xml:space="preserve">c’</t>
  </si>
  <si>
    <t xml:space="preserve">C#¹</t>
  </si>
  <si>
    <t xml:space="preserve">C#</t>
  </si>
  <si>
    <t xml:space="preserve">c#</t>
  </si>
  <si>
    <t xml:space="preserve">c#‘</t>
  </si>
  <si>
    <t xml:space="preserve">D¹</t>
  </si>
  <si>
    <t xml:space="preserve">D</t>
  </si>
  <si>
    <t xml:space="preserve">d</t>
  </si>
  <si>
    <t xml:space="preserve">d’</t>
  </si>
  <si>
    <t xml:space="preserve">D#¹</t>
  </si>
  <si>
    <t xml:space="preserve">D#</t>
  </si>
  <si>
    <t xml:space="preserve">d#</t>
  </si>
  <si>
    <t xml:space="preserve">d#‘</t>
  </si>
  <si>
    <t xml:space="preserve">E¹</t>
  </si>
  <si>
    <t xml:space="preserve">E</t>
  </si>
  <si>
    <t xml:space="preserve">e</t>
  </si>
  <si>
    <t xml:space="preserve">e’</t>
  </si>
  <si>
    <t xml:space="preserve">F¹</t>
  </si>
  <si>
    <t xml:space="preserve">F</t>
  </si>
  <si>
    <t xml:space="preserve">f</t>
  </si>
  <si>
    <t xml:space="preserve">f’</t>
  </si>
  <si>
    <t xml:space="preserve">F#¹</t>
  </si>
  <si>
    <t xml:space="preserve">F#</t>
  </si>
  <si>
    <t xml:space="preserve">f#</t>
  </si>
  <si>
    <t xml:space="preserve">f#‘</t>
  </si>
  <si>
    <t xml:space="preserve">G¹</t>
  </si>
  <si>
    <t xml:space="preserve">G</t>
  </si>
  <si>
    <t xml:space="preserve">g</t>
  </si>
  <si>
    <t xml:space="preserve">g’</t>
  </si>
  <si>
    <t xml:space="preserve">G#¹</t>
  </si>
  <si>
    <t xml:space="preserve">G#</t>
  </si>
  <si>
    <t xml:space="preserve">g#</t>
  </si>
  <si>
    <t xml:space="preserve">g#‘</t>
  </si>
  <si>
    <t xml:space="preserve">A¹</t>
  </si>
  <si>
    <t xml:space="preserve">A</t>
  </si>
  <si>
    <t xml:space="preserve">a</t>
  </si>
  <si>
    <t xml:space="preserve">a’</t>
  </si>
  <si>
    <t xml:space="preserve">A#¹</t>
  </si>
  <si>
    <t xml:space="preserve">A#</t>
  </si>
  <si>
    <t xml:space="preserve">a#</t>
  </si>
  <si>
    <t xml:space="preserve">a#‘</t>
  </si>
  <si>
    <t xml:space="preserve">B¹</t>
  </si>
  <si>
    <t xml:space="preserve">B</t>
  </si>
  <si>
    <t xml:space="preserve">b</t>
  </si>
  <si>
    <t xml:space="preserve">b’</t>
  </si>
</sst>
</file>

<file path=xl/styles.xml><?xml version="1.0" encoding="utf-8"?>
<styleSheet xmlns="http://schemas.openxmlformats.org/spreadsheetml/2006/main">
  <numFmts count="4">
    <numFmt numFmtId="164" formatCode="General"/>
    <numFmt numFmtId="165" formatCode="0.00"/>
    <numFmt numFmtId="166" formatCode="0.0"/>
    <numFmt numFmtId="167" formatCode="General"/>
  </numFmts>
  <fonts count="15">
    <font>
      <sz val="10"/>
      <name val="Arial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b val="true"/>
      <sz val="14"/>
      <name val="Arial"/>
      <family val="2"/>
      <charset val="1"/>
    </font>
    <font>
      <i val="true"/>
      <sz val="10"/>
      <name val="Arial"/>
      <family val="2"/>
      <charset val="1"/>
    </font>
    <font>
      <b val="true"/>
      <sz val="10"/>
      <name val="Arial"/>
      <family val="2"/>
      <charset val="1"/>
    </font>
    <font>
      <sz val="10"/>
      <name val="Times New Roman"/>
      <family val="1"/>
      <charset val="1"/>
    </font>
    <font>
      <sz val="10"/>
      <name val="Times New Roman"/>
      <family val="0"/>
      <charset val="1"/>
    </font>
    <font>
      <sz val="10"/>
      <name val="Arial"/>
      <family val="0"/>
      <charset val="1"/>
    </font>
    <font>
      <sz val="10"/>
      <color rgb="FF808080"/>
      <name val="Arial"/>
      <family val="2"/>
      <charset val="1"/>
    </font>
    <font>
      <b val="true"/>
      <sz val="10"/>
      <color rgb="FF800080"/>
      <name val="Arial"/>
      <family val="2"/>
      <charset val="1"/>
    </font>
    <font>
      <sz val="10"/>
      <color rgb="FF800080"/>
      <name val="Arial"/>
      <family val="2"/>
      <charset val="1"/>
    </font>
    <font>
      <sz val="10"/>
      <name val="DejaVu Sans"/>
      <family val="2"/>
      <charset val="1"/>
    </font>
    <font>
      <sz val="10"/>
      <color rgb="FF800080"/>
      <name val="DejaVu Sans"/>
      <family val="2"/>
      <charset val="1"/>
    </font>
  </fonts>
  <fills count="3">
    <fill>
      <patternFill patternType="none"/>
    </fill>
    <fill>
      <patternFill patternType="gray125"/>
    </fill>
    <fill>
      <patternFill patternType="solid">
        <fgColor rgb="FFFFFF00"/>
        <bgColor rgb="FFFFFF00"/>
      </patternFill>
    </fill>
  </fills>
  <borders count="8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thin"/>
      <right/>
      <top style="thin"/>
      <bottom/>
      <diagonal/>
    </border>
    <border diagonalUp="false" diagonalDown="false">
      <left/>
      <right/>
      <top style="thin"/>
      <bottom/>
      <diagonal/>
    </border>
    <border diagonalUp="false" diagonalDown="false">
      <left/>
      <right style="thin"/>
      <top style="thin"/>
      <bottom/>
      <diagonal/>
    </border>
    <border diagonalUp="false" diagonalDown="false">
      <left style="thin"/>
      <right/>
      <top/>
      <bottom style="thin"/>
      <diagonal/>
    </border>
    <border diagonalUp="false" diagonalDown="false">
      <left/>
      <right/>
      <top/>
      <bottom style="thin"/>
      <diagonal/>
    </border>
    <border diagonalUp="false" diagonalDown="false">
      <left/>
      <right style="thin"/>
      <top/>
      <bottom style="thin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8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0" xfId="0" applyFont="true" applyBorder="false" applyAlignment="true" applyProtection="false">
      <alignment horizontal="center" vertical="center" textRotation="0" wrapText="false" indent="0" shrinkToFit="false"/>
      <protection locked="true" hidden="false"/>
    </xf>
    <xf numFmtId="164" fontId="0" fillId="0" borderId="0" xfId="0" applyFont="true" applyBorder="false" applyAlignment="true" applyProtection="false">
      <alignment horizontal="general" vertical="bottom" textRotation="0" wrapText="true" indent="0" shrinkToFit="false"/>
      <protection locked="true" hidden="false"/>
    </xf>
    <xf numFmtId="164" fontId="0" fillId="2" borderId="0" xfId="0" applyFont="true" applyBorder="false" applyAlignment="true" applyProtection="false">
      <alignment horizontal="general" vertical="bottom" textRotation="0" wrapText="true" indent="0" shrinkToFit="false"/>
      <protection locked="true" hidden="false"/>
    </xf>
    <xf numFmtId="164" fontId="0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5" fontId="0" fillId="2" borderId="1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2" borderId="1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6" fillId="0" borderId="1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8" fillId="0" borderId="1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6" fontId="0" fillId="0" borderId="1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9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6" fontId="10" fillId="0" borderId="2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6" fontId="10" fillId="0" borderId="3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6" fontId="10" fillId="0" borderId="4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6" fontId="1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6" fontId="1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6" fontId="10" fillId="0" borderId="7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4" fontId="6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6" fillId="0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6" fillId="0" borderId="1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6" fillId="0" borderId="1" xfId="0" applyFont="true" applyBorder="true" applyAlignment="true" applyProtection="false">
      <alignment horizontal="center" vertical="bottom" textRotation="0" wrapText="true" indent="0" shrinkToFit="false"/>
      <protection locked="true" hidden="false"/>
    </xf>
    <xf numFmtId="164" fontId="0" fillId="0" borderId="0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true" applyBorder="true" applyAlignment="true" applyProtection="false">
      <alignment horizontal="right" vertical="bottom" textRotation="0" wrapText="false" indent="0" shrinkToFit="false"/>
      <protection locked="true" hidden="false"/>
    </xf>
    <xf numFmtId="164" fontId="12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7" fontId="12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13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14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13" fillId="0" borderId="0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14" fillId="0" borderId="0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13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0" fillId="0" borderId="0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12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12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6" fontId="0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6" fontId="12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6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6" fontId="0" fillId="0" borderId="0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6" fontId="12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6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6" fontId="6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6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6" fontId="0" fillId="0" borderId="1" xfId="0" applyFont="true" applyBorder="true" applyAlignment="true" applyProtection="false">
      <alignment horizontal="right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worksheet" Target="worksheets/sheet2.xml"/><Relationship Id="rId4" Type="http://schemas.openxmlformats.org/officeDocument/2006/relationships/worksheet" Target="worksheets/sheet3.xml"/><Relationship Id="rId5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I26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C1" activeCellId="0" sqref="C1"/>
    </sheetView>
  </sheetViews>
  <sheetFormatPr defaultColWidth="11.640625" defaultRowHeight="12.8" zeroHeight="false" outlineLevelRow="0" outlineLevelCol="0"/>
  <cols>
    <col collapsed="false" customWidth="true" hidden="false" outlineLevel="0" max="1" min="1" style="0" width="42.21"/>
    <col collapsed="false" customWidth="true" hidden="false" outlineLevel="0" max="2" min="2" style="0" width="10.46"/>
    <col collapsed="false" customWidth="true" hidden="false" outlineLevel="0" max="3" min="3" style="0" width="16.14"/>
    <col collapsed="false" customWidth="true" hidden="false" outlineLevel="0" max="5" min="4" style="0" width="13.1"/>
    <col collapsed="false" customWidth="true" hidden="false" outlineLevel="0" max="7" min="6" style="0" width="11.16"/>
    <col collapsed="false" customWidth="true" hidden="false" outlineLevel="0" max="8" min="8" style="0" width="9.86"/>
  </cols>
  <sheetData>
    <row r="1" customFormat="false" ht="36.55" hidden="false" customHeight="true" outlineLevel="0" collapsed="false">
      <c r="A1" s="1" t="s">
        <v>0</v>
      </c>
      <c r="C1" s="2" t="s">
        <v>1</v>
      </c>
      <c r="D1" s="2"/>
      <c r="E1" s="2"/>
    </row>
    <row r="2" customFormat="false" ht="23.85" hidden="false" customHeight="false" outlineLevel="0" collapsed="false">
      <c r="A2" s="3" t="s">
        <v>2</v>
      </c>
      <c r="D2" s="2"/>
    </row>
    <row r="3" customFormat="false" ht="12.8" hidden="false" customHeight="false" outlineLevel="0" collapsed="false">
      <c r="A3" s="2" t="s">
        <v>3</v>
      </c>
      <c r="B3" s="2" t="s">
        <v>4</v>
      </c>
      <c r="D3" s="4" t="s">
        <v>5</v>
      </c>
      <c r="H3" s="5" t="s">
        <v>6</v>
      </c>
    </row>
    <row r="4" customFormat="false" ht="12.8" hidden="false" customHeight="false" outlineLevel="0" collapsed="false">
      <c r="A4" s="6" t="s">
        <v>7</v>
      </c>
      <c r="B4" s="7" t="n">
        <v>440</v>
      </c>
      <c r="D4" s="5" t="s">
        <v>8</v>
      </c>
      <c r="H4" s="5" t="s">
        <v>9</v>
      </c>
      <c r="I4" s="5"/>
    </row>
    <row r="5" customFormat="false" ht="12.8" hidden="false" customHeight="false" outlineLevel="0" collapsed="false">
      <c r="A5" s="6" t="s">
        <v>10</v>
      </c>
      <c r="B5" s="7" t="n">
        <v>440</v>
      </c>
      <c r="D5" s="5" t="s">
        <v>11</v>
      </c>
      <c r="I5" s="5"/>
    </row>
    <row r="6" customFormat="false" ht="12.8" hidden="false" customHeight="false" outlineLevel="0" collapsed="false">
      <c r="A6" s="6" t="s">
        <v>12</v>
      </c>
      <c r="B6" s="7" t="n">
        <v>106</v>
      </c>
      <c r="D6" s="5" t="s">
        <v>13</v>
      </c>
    </row>
    <row r="7" customFormat="false" ht="12.8" hidden="false" customHeight="false" outlineLevel="0" collapsed="false">
      <c r="A7" s="6" t="s">
        <v>14</v>
      </c>
      <c r="B7" s="7" t="n">
        <v>105</v>
      </c>
      <c r="D7" s="5" t="s">
        <v>15</v>
      </c>
    </row>
    <row r="9" customFormat="false" ht="12.8" hidden="false" customHeight="false" outlineLevel="0" collapsed="false">
      <c r="B9" s="8" t="s">
        <v>16</v>
      </c>
      <c r="C9" s="8" t="s">
        <v>17</v>
      </c>
      <c r="D9" s="8" t="s">
        <v>18</v>
      </c>
      <c r="E9" s="8" t="s">
        <v>19</v>
      </c>
      <c r="F9" s="8" t="s">
        <v>20</v>
      </c>
      <c r="G9" s="8" t="s">
        <v>21</v>
      </c>
    </row>
    <row r="10" customFormat="false" ht="12.8" hidden="false" customHeight="false" outlineLevel="0" collapsed="false">
      <c r="A10" s="6" t="s">
        <v>22</v>
      </c>
      <c r="B10" s="9" t="n">
        <v>33</v>
      </c>
      <c r="C10" s="9" t="n">
        <v>33</v>
      </c>
      <c r="D10" s="9" t="n">
        <v>33</v>
      </c>
      <c r="E10" s="9" t="n">
        <v>33</v>
      </c>
      <c r="F10" s="9" t="n">
        <v>33</v>
      </c>
      <c r="G10" s="9" t="n">
        <v>33</v>
      </c>
    </row>
    <row r="13" customFormat="false" ht="12.8" hidden="false" customHeight="false" outlineLevel="0" collapsed="false">
      <c r="A13" s="10" t="s">
        <v>23</v>
      </c>
      <c r="B13" s="10"/>
      <c r="C13" s="10"/>
      <c r="D13" s="10"/>
      <c r="E13" s="10"/>
      <c r="F13" s="10"/>
      <c r="G13" s="10"/>
      <c r="H13" s="10"/>
    </row>
    <row r="14" customFormat="false" ht="12.8" hidden="false" customHeight="false" outlineLevel="0" collapsed="false">
      <c r="A14" s="6" t="s">
        <v>24</v>
      </c>
      <c r="B14" s="8" t="s">
        <v>16</v>
      </c>
      <c r="C14" s="8" t="s">
        <v>17</v>
      </c>
      <c r="D14" s="8" t="s">
        <v>19</v>
      </c>
      <c r="E14" s="8" t="s">
        <v>18</v>
      </c>
      <c r="F14" s="8" t="s">
        <v>20</v>
      </c>
      <c r="G14" s="8" t="s">
        <v>21</v>
      </c>
      <c r="H14" s="11" t="s">
        <v>25</v>
      </c>
    </row>
    <row r="15" customFormat="false" ht="12.8" hidden="false" customHeight="false" outlineLevel="0" collapsed="false">
      <c r="A15" s="6" t="s">
        <v>26</v>
      </c>
      <c r="B15" s="9" t="n">
        <v>0</v>
      </c>
      <c r="C15" s="9" t="n">
        <v>0</v>
      </c>
      <c r="D15" s="9" t="n">
        <v>0</v>
      </c>
      <c r="E15" s="9" t="n">
        <v>0</v>
      </c>
      <c r="F15" s="9" t="n">
        <v>0</v>
      </c>
      <c r="G15" s="9" t="n">
        <v>0</v>
      </c>
      <c r="H15" s="12" t="n">
        <f aca="false">SUM(B15:G15)</f>
        <v>0</v>
      </c>
    </row>
    <row r="16" customFormat="false" ht="12.8" hidden="false" customHeight="false" outlineLevel="0" collapsed="false">
      <c r="A16" s="6" t="s">
        <v>27</v>
      </c>
      <c r="B16" s="12" t="n">
        <f aca="false">(B15/(Frequenzen!B8^2*B6^2))*Frequenzen!B23^2*B7^2</f>
        <v>0</v>
      </c>
      <c r="C16" s="12" t="n">
        <f aca="false">(C15/(Frequenzen!B9^2*B6^2))*Frequenzen!B24^2*B7^2</f>
        <v>0</v>
      </c>
      <c r="D16" s="12" t="n">
        <f aca="false">(D15/(Frequenzen!B13^2*B6^2))*Frequenzen!B28^2*B7^2</f>
        <v>0</v>
      </c>
      <c r="E16" s="12" t="n">
        <f aca="false">(E15/(Frequenzen!B18^2*B6^2))*Frequenzen!B33^2*B7^2</f>
        <v>0</v>
      </c>
      <c r="F16" s="12" t="n">
        <f aca="false">(F15/(Frequenzen!D11^2*B6^2))*Frequenzen!D26^2*B7^2</f>
        <v>0</v>
      </c>
      <c r="G16" s="12" t="n">
        <f aca="false">(G15/(Frequenzen!D16^2*B6^2))*Frequenzen!D31^2*B7^2</f>
        <v>0</v>
      </c>
      <c r="H16" s="12" t="n">
        <f aca="false">SUM(B16:G16)</f>
        <v>0</v>
      </c>
    </row>
    <row r="17" customFormat="false" ht="12.8" hidden="false" customHeight="false" outlineLevel="0" collapsed="false">
      <c r="A17" s="13" t="s">
        <v>28</v>
      </c>
      <c r="B17" s="14" t="n">
        <f aca="false">(B15*SIN(B10*3.1415/180))/(SIN((90-B10)*3.1415/180))</f>
        <v>0</v>
      </c>
      <c r="C17" s="15" t="n">
        <f aca="false">(C15*SIN(C10*3.1415/180))/(SIN((90-C10)*3.1415/180))</f>
        <v>0</v>
      </c>
      <c r="D17" s="15" t="n">
        <f aca="false">(D15*SIN(D10*3.1415/180))/(SIN((90-D10)*3.1415/180))</f>
        <v>0</v>
      </c>
      <c r="E17" s="15" t="n">
        <f aca="false">(E15*SIN(E10*3.1415/180))/(SIN((90-E10)*3.1415/180))</f>
        <v>0</v>
      </c>
      <c r="F17" s="15" t="n">
        <f aca="false">(F15*SIN(F10*3.1415/180))/(SIN((90-F10)*3.1415/180))</f>
        <v>0</v>
      </c>
      <c r="G17" s="16" t="n">
        <f aca="false">(G15*SIN(G10*3.1415/180))/(SIN((90-G10)*3.1415/180))</f>
        <v>0</v>
      </c>
      <c r="H17" s="12" t="n">
        <f aca="false">SUM(B17:G17)</f>
        <v>0</v>
      </c>
    </row>
    <row r="18" customFormat="false" ht="12.8" hidden="false" customHeight="false" outlineLevel="0" collapsed="false">
      <c r="A18" s="13" t="s">
        <v>29</v>
      </c>
      <c r="B18" s="17" t="n">
        <f aca="false">(G16*SIN(B10*3.1415/180))/(SIN((90-B10)*3.1415/180))</f>
        <v>0</v>
      </c>
      <c r="C18" s="18" t="n">
        <f aca="false">(F16*SIN(C10*3.1415/180))/(SIN((90-C10)*3.1415/180))</f>
        <v>0</v>
      </c>
      <c r="D18" s="18" t="n">
        <f aca="false">(E16*SIN(D10*3.1415/180))/(SIN((90-D10)*3.1415/180))</f>
        <v>0</v>
      </c>
      <c r="E18" s="18" t="n">
        <f aca="false">(D16*SIN(E10*3.1415/180))/(SIN((90-E10)*3.1415/180))</f>
        <v>0</v>
      </c>
      <c r="F18" s="18" t="n">
        <f aca="false">(C16*SIN(F10*3.1415/180))/(SIN((90-F10)*3.1415/180))</f>
        <v>0</v>
      </c>
      <c r="G18" s="19" t="n">
        <f aca="false">(B16*SIN(G10*3.1415/180))/(SIN((90-G10)*3.1415/180))</f>
        <v>0</v>
      </c>
      <c r="H18" s="12" t="n">
        <f aca="false">SUM(B18:G18)</f>
        <v>0</v>
      </c>
    </row>
    <row r="21" customFormat="false" ht="12.8" hidden="false" customHeight="false" outlineLevel="0" collapsed="false">
      <c r="A21" s="10" t="s">
        <v>30</v>
      </c>
      <c r="B21" s="10"/>
      <c r="C21" s="10"/>
      <c r="D21" s="10"/>
      <c r="E21" s="10"/>
      <c r="F21" s="10"/>
    </row>
    <row r="22" customFormat="false" ht="12.8" hidden="false" customHeight="false" outlineLevel="0" collapsed="false">
      <c r="A22" s="6" t="s">
        <v>24</v>
      </c>
      <c r="B22" s="8" t="s">
        <v>31</v>
      </c>
      <c r="C22" s="8" t="s">
        <v>32</v>
      </c>
      <c r="D22" s="8" t="s">
        <v>33</v>
      </c>
      <c r="E22" s="8" t="s">
        <v>34</v>
      </c>
      <c r="F22" s="11" t="s">
        <v>25</v>
      </c>
    </row>
    <row r="23" customFormat="false" ht="12.8" hidden="false" customHeight="false" outlineLevel="0" collapsed="false">
      <c r="A23" s="6" t="s">
        <v>26</v>
      </c>
      <c r="B23" s="9" t="n">
        <v>0</v>
      </c>
      <c r="C23" s="9" t="n">
        <v>0</v>
      </c>
      <c r="D23" s="9" t="n">
        <v>0</v>
      </c>
      <c r="E23" s="9" t="n">
        <v>0</v>
      </c>
      <c r="F23" s="6" t="n">
        <f aca="false">SUM(B23:E23)</f>
        <v>0</v>
      </c>
    </row>
    <row r="24" customFormat="false" ht="23.85" hidden="false" customHeight="false" outlineLevel="0" collapsed="false">
      <c r="A24" s="20" t="s">
        <v>35</v>
      </c>
      <c r="B24" s="12" t="n">
        <f aca="false">(B23/(Frequenzen!B15^2*B6^2)*Frequenzen!B28^2*B7^2)</f>
        <v>0</v>
      </c>
      <c r="C24" s="12" t="n">
        <f aca="false">(C23/(Frequenzen!B20^2*B6^2)*Frequenzen!B33^2*B7^2)</f>
        <v>0</v>
      </c>
      <c r="D24" s="12" t="n">
        <f aca="false">(D23/(Frequenzen!D13^2*B6^2)*Frequenzen!D26^2*B7^2)</f>
        <v>0</v>
      </c>
      <c r="E24" s="12" t="n">
        <f aca="false">(E23/(Frequenzen!D18^2*B6^2)*Frequenzen!D31^2*B7^2)</f>
        <v>0</v>
      </c>
      <c r="F24" s="12" t="n">
        <f aca="false">SUM(B24:E24)</f>
        <v>0</v>
      </c>
    </row>
    <row r="25" customFormat="false" ht="12.8" hidden="false" customHeight="false" outlineLevel="0" collapsed="false">
      <c r="A25" s="13" t="s">
        <v>28</v>
      </c>
      <c r="B25" s="14" t="n">
        <f aca="false">(B23*SIN(B10*3.1415/180))/(SIN((90-B10)*3.1415/180))</f>
        <v>0</v>
      </c>
      <c r="C25" s="15" t="n">
        <f aca="false">(C23*SIN(C10*3.1415/180))/(SIN((90-C10)*3.1415/180))</f>
        <v>0</v>
      </c>
      <c r="D25" s="15" t="n">
        <f aca="false">(D23*SIN(D10*3.1415/180))/(SIN((90-D10)*3.1415/180))</f>
        <v>0</v>
      </c>
      <c r="E25" s="16" t="n">
        <f aca="false">(E23*SIN(E10*3.1415/180))/(SIN((90-E10)*3.1415/180))</f>
        <v>0</v>
      </c>
      <c r="F25" s="12" t="n">
        <f aca="false">SUM(B25:E25)</f>
        <v>0</v>
      </c>
    </row>
    <row r="26" customFormat="false" ht="12.8" hidden="false" customHeight="false" outlineLevel="0" collapsed="false">
      <c r="A26" s="13" t="s">
        <v>29</v>
      </c>
      <c r="B26" s="17" t="n">
        <f aca="false">(E24*SIN(B10*3.1415/180))/(SIN((90-B10)*3.1415/180))</f>
        <v>0</v>
      </c>
      <c r="C26" s="18" t="n">
        <f aca="false">(D24*SIN(C10*3.1415/180))/(SIN((90-C10)*3.1415/180))</f>
        <v>0</v>
      </c>
      <c r="D26" s="18" t="n">
        <f aca="false">(C24*SIN(D10*3.1415/180))/(SIN((90-D10)*3.1415/180))</f>
        <v>0</v>
      </c>
      <c r="E26" s="19" t="n">
        <f aca="false">(B24*SIN(E10*3.1415/180))/(SIN((90-E10)*3.1415/180))</f>
        <v>0</v>
      </c>
      <c r="F26" s="12" t="n">
        <f aca="false">SUM(B26:E26)</f>
        <v>0</v>
      </c>
    </row>
  </sheetData>
  <mergeCells count="3">
    <mergeCell ref="C1:E1"/>
    <mergeCell ref="A13:H13"/>
    <mergeCell ref="A21:F21"/>
  </mergeCells>
  <printOptions headings="false" gridLines="false" gridLinesSet="true" horizontalCentered="false" verticalCentered="false"/>
  <pageMargins left="0.7875" right="0.7875" top="1.025" bottom="1.025" header="0.7875" footer="0.7875"/>
  <pageSetup paperSize="9" scale="100" fitToWidth="1" fitToHeight="1" pageOrder="downThenOver" orientation="portrait" blackAndWhite="false" draft="false" cellComments="none" firstPageNumber="1" useFirstPageNumber="true" horizontalDpi="300" verticalDpi="300" copies="1"/>
  <headerFooter differentFirst="false" differentOddEven="false">
    <oddHeader>&amp;C&amp;A</oddHeader>
    <oddFooter>&amp;CPage &amp;P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L91"/>
  <sheetViews>
    <sheetView showFormulas="false" showGridLines="true" showRowColHeaders="true" showZeros="true" rightToLeft="false" tabSelected="false" showOutlineSymbols="true" defaultGridColor="true" view="normal" topLeftCell="A57" colorId="64" zoomScale="100" zoomScaleNormal="100" zoomScalePageLayoutView="100" workbookViewId="0">
      <selection pane="topLeft" activeCell="L71" activeCellId="0" sqref="L71"/>
    </sheetView>
  </sheetViews>
  <sheetFormatPr defaultColWidth="11.55078125" defaultRowHeight="12.8" zeroHeight="false" outlineLevelRow="0" outlineLevelCol="0"/>
  <cols>
    <col collapsed="false" customWidth="true" hidden="false" outlineLevel="0" max="1" min="1" style="5" width="31.81"/>
    <col collapsed="false" customWidth="true" hidden="false" outlineLevel="0" max="8" min="2" style="5" width="4.96"/>
    <col collapsed="false" customWidth="true" hidden="false" outlineLevel="0" max="10" min="9" style="5" width="5.51"/>
    <col collapsed="false" customWidth="true" hidden="false" outlineLevel="0" max="11" min="11" style="5" width="8.29"/>
    <col collapsed="false" customWidth="true" hidden="false" outlineLevel="0" max="12" min="12" style="5" width="11.94"/>
    <col collapsed="false" customWidth="true" hidden="false" outlineLevel="0" max="13" min="13" style="5" width="13.47"/>
    <col collapsed="false" customWidth="false" hidden="false" outlineLevel="0" max="1024" min="14" style="5" width="11.54"/>
  </cols>
  <sheetData>
    <row r="1" customFormat="false" ht="12.8" hidden="false" customHeight="false" outlineLevel="0" collapsed="false">
      <c r="A1" s="21" t="s">
        <v>36</v>
      </c>
      <c r="B1" s="21"/>
      <c r="C1" s="21"/>
    </row>
    <row r="2" customFormat="false" ht="12.8" hidden="false" customHeight="false" outlineLevel="0" collapsed="false">
      <c r="A2" s="5" t="s">
        <v>37</v>
      </c>
      <c r="B2" s="10" t="s">
        <v>38</v>
      </c>
      <c r="C2" s="10"/>
      <c r="D2" s="10"/>
      <c r="E2" s="10"/>
      <c r="F2" s="10"/>
      <c r="G2" s="10"/>
      <c r="H2" s="10"/>
      <c r="I2" s="10"/>
      <c r="J2" s="10"/>
      <c r="K2" s="10"/>
    </row>
    <row r="3" customFormat="false" ht="12.8" hidden="false" customHeight="true" outlineLevel="0" collapsed="false">
      <c r="A3" s="22" t="s">
        <v>39</v>
      </c>
      <c r="B3" s="23" t="s">
        <v>40</v>
      </c>
      <c r="C3" s="23" t="s">
        <v>41</v>
      </c>
      <c r="D3" s="23" t="s">
        <v>42</v>
      </c>
      <c r="E3" s="23" t="s">
        <v>43</v>
      </c>
      <c r="F3" s="23" t="s">
        <v>44</v>
      </c>
      <c r="G3" s="23" t="s">
        <v>45</v>
      </c>
      <c r="H3" s="23" t="s">
        <v>46</v>
      </c>
      <c r="I3" s="23" t="s">
        <v>47</v>
      </c>
      <c r="J3" s="24" t="s">
        <v>48</v>
      </c>
      <c r="K3" s="24" t="s">
        <v>49</v>
      </c>
    </row>
    <row r="4" customFormat="false" ht="12.8" hidden="false" customHeight="false" outlineLevel="0" collapsed="false">
      <c r="A4" s="22"/>
      <c r="B4" s="22"/>
      <c r="C4" s="22"/>
      <c r="D4" s="23"/>
      <c r="E4" s="23"/>
      <c r="F4" s="23"/>
      <c r="G4" s="23"/>
      <c r="H4" s="23"/>
      <c r="I4" s="23"/>
      <c r="J4" s="23"/>
      <c r="K4" s="23"/>
    </row>
    <row r="5" s="4" customFormat="true" ht="12.8" hidden="false" customHeight="false" outlineLevel="0" collapsed="false">
      <c r="A5" s="25" t="s">
        <v>50</v>
      </c>
      <c r="B5" s="25" t="n">
        <v>30.3</v>
      </c>
      <c r="C5" s="25"/>
      <c r="D5" s="26" t="n">
        <v>31.2</v>
      </c>
      <c r="E5" s="26" t="n">
        <v>32.1</v>
      </c>
      <c r="F5" s="26" t="n">
        <v>29.7</v>
      </c>
      <c r="G5" s="26" t="n">
        <v>31.5</v>
      </c>
      <c r="H5" s="26"/>
      <c r="I5" s="4" t="n">
        <f aca="false">SUM(D5,E5,F5,G5)</f>
        <v>124.5</v>
      </c>
      <c r="J5" s="4" t="n">
        <f aca="false">SUM(B5,D5,E5,F5,G5)</f>
        <v>154.8</v>
      </c>
      <c r="L5" s="4" t="s">
        <v>5</v>
      </c>
    </row>
    <row r="6" customFormat="false" ht="12.8" hidden="false" customHeight="false" outlineLevel="0" collapsed="false">
      <c r="A6" s="5" t="s">
        <v>51</v>
      </c>
      <c r="B6" s="5" t="n">
        <v>26.1</v>
      </c>
      <c r="D6" s="5" t="n">
        <v>27</v>
      </c>
      <c r="E6" s="5" t="n">
        <v>27.9</v>
      </c>
      <c r="F6" s="5" t="n">
        <v>27</v>
      </c>
      <c r="G6" s="5" t="n">
        <v>28.2</v>
      </c>
      <c r="I6" s="4" t="n">
        <f aca="false">SUM(D6,E6,F6,G6)</f>
        <v>110.1</v>
      </c>
      <c r="J6" s="4" t="n">
        <f aca="false">SUM(B6,D6,E6,F6,G6)</f>
        <v>136.2</v>
      </c>
      <c r="K6" s="4"/>
      <c r="L6" s="5" t="s">
        <v>8</v>
      </c>
    </row>
    <row r="7" customFormat="false" ht="12.8" hidden="false" customHeight="false" outlineLevel="0" collapsed="false">
      <c r="A7" s="4" t="s">
        <v>52</v>
      </c>
      <c r="B7" s="4" t="n">
        <v>28.2</v>
      </c>
      <c r="C7" s="4" t="n">
        <v>29.7</v>
      </c>
      <c r="D7" s="4" t="n">
        <v>29.7</v>
      </c>
      <c r="E7" s="4" t="n">
        <v>30.6</v>
      </c>
      <c r="F7" s="4" t="n">
        <v>29.7</v>
      </c>
      <c r="G7" s="4" t="n">
        <v>29.4</v>
      </c>
      <c r="H7" s="4" t="n">
        <v>31.5</v>
      </c>
      <c r="I7" s="4" t="n">
        <f aca="false">SUM(D7,E7,F7,G7)</f>
        <v>119.4</v>
      </c>
      <c r="J7" s="4" t="n">
        <f aca="false">SUM(B7,D7,E7,F7,G7)</f>
        <v>147.6</v>
      </c>
      <c r="K7" s="4" t="n">
        <f aca="false">SUM(C7,E7,F7,G7)</f>
        <v>119.4</v>
      </c>
    </row>
    <row r="8" customFormat="false" ht="12.8" hidden="false" customHeight="false" outlineLevel="0" collapsed="false">
      <c r="A8" s="5" t="s">
        <v>53</v>
      </c>
      <c r="B8" s="5" t="n">
        <v>30.9</v>
      </c>
      <c r="C8" s="5" t="n">
        <v>33.6</v>
      </c>
      <c r="D8" s="5" t="n">
        <v>33.6</v>
      </c>
      <c r="E8" s="5" t="n">
        <v>33</v>
      </c>
      <c r="F8" s="5" t="n">
        <v>33.6</v>
      </c>
      <c r="G8" s="5" t="n">
        <v>33.6</v>
      </c>
      <c r="I8" s="4" t="n">
        <f aca="false">SUM(D8,E8,F8,G8)</f>
        <v>133.8</v>
      </c>
      <c r="J8" s="4" t="n">
        <f aca="false">SUM(B8,D8,E8,F8,G8)</f>
        <v>164.7</v>
      </c>
      <c r="K8" s="4" t="n">
        <f aca="false">SUM(C8,E8,F8,G8)</f>
        <v>133.8</v>
      </c>
    </row>
    <row r="9" customFormat="false" ht="12.8" hidden="false" customHeight="false" outlineLevel="0" collapsed="false">
      <c r="A9" s="27" t="s">
        <v>54</v>
      </c>
      <c r="B9" s="27" t="n">
        <v>29.7</v>
      </c>
      <c r="C9" s="27"/>
      <c r="D9" s="27" t="n">
        <v>29.7</v>
      </c>
      <c r="E9" s="27" t="n">
        <v>30.3</v>
      </c>
      <c r="F9" s="27" t="n">
        <v>27.6</v>
      </c>
      <c r="G9" s="27" t="n">
        <v>28.5</v>
      </c>
      <c r="H9" s="27"/>
      <c r="I9" s="28" t="n">
        <f aca="false">SUM(D9,E9,F9,G9)</f>
        <v>116.1</v>
      </c>
      <c r="J9" s="28" t="n">
        <f aca="false">SUM(B9,D9,E9,F9,G9)</f>
        <v>145.8</v>
      </c>
      <c r="K9" s="4"/>
    </row>
    <row r="10" customFormat="false" ht="12.8" hidden="false" customHeight="false" outlineLevel="0" collapsed="false">
      <c r="A10" s="5" t="s">
        <v>55</v>
      </c>
      <c r="B10" s="5" t="n">
        <v>31.8</v>
      </c>
      <c r="C10" s="5" t="n">
        <v>32.1</v>
      </c>
      <c r="D10" s="5" t="n">
        <v>32.1</v>
      </c>
      <c r="E10" s="5" t="n">
        <v>32.4</v>
      </c>
      <c r="F10" s="5" t="n">
        <v>30</v>
      </c>
      <c r="G10" s="5" t="n">
        <v>28.5</v>
      </c>
      <c r="H10" s="5" t="n">
        <v>31.5</v>
      </c>
      <c r="I10" s="4" t="n">
        <f aca="false">SUM(D10,E10,F10,G10)</f>
        <v>123</v>
      </c>
      <c r="J10" s="4" t="n">
        <f aca="false">SUM(B10,D10,E10,F10,G10)</f>
        <v>154.8</v>
      </c>
      <c r="K10" s="4" t="n">
        <f aca="false">SUM(C10,E10,F10,G10)</f>
        <v>123</v>
      </c>
    </row>
    <row r="11" customFormat="false" ht="12.8" hidden="false" customHeight="false" outlineLevel="0" collapsed="false">
      <c r="A11" s="27" t="s">
        <v>56</v>
      </c>
      <c r="B11" s="27" t="n">
        <v>32.4</v>
      </c>
      <c r="C11" s="27"/>
      <c r="D11" s="27" t="n">
        <v>33</v>
      </c>
      <c r="E11" s="27" t="n">
        <v>32.4</v>
      </c>
      <c r="F11" s="27" t="n">
        <v>30.3</v>
      </c>
      <c r="G11" s="27" t="n">
        <v>29.4</v>
      </c>
      <c r="H11" s="27"/>
      <c r="I11" s="28" t="n">
        <f aca="false">SUM(D11,E11,F11,G11)</f>
        <v>125.1</v>
      </c>
      <c r="J11" s="28" t="n">
        <f aca="false">SUM(B11,D11,E11,F11,G11)</f>
        <v>157.5</v>
      </c>
      <c r="K11" s="4"/>
    </row>
    <row r="12" customFormat="false" ht="12.8" hidden="false" customHeight="false" outlineLevel="0" collapsed="false">
      <c r="A12" s="5" t="s">
        <v>57</v>
      </c>
      <c r="B12" s="5" t="n">
        <v>35.1</v>
      </c>
      <c r="C12" s="5" t="n">
        <v>33.9</v>
      </c>
      <c r="D12" s="5" t="n">
        <v>33.9</v>
      </c>
      <c r="E12" s="5" t="n">
        <v>32.1</v>
      </c>
      <c r="F12" s="5" t="n">
        <v>27.3</v>
      </c>
      <c r="G12" s="5" t="n">
        <v>26.4</v>
      </c>
      <c r="I12" s="4" t="n">
        <f aca="false">SUM(D12,E12,F12,G12)</f>
        <v>119.7</v>
      </c>
      <c r="J12" s="4" t="n">
        <f aca="false">SUM(B12,D12,E12,F12,G12)</f>
        <v>154.8</v>
      </c>
      <c r="K12" s="4" t="n">
        <f aca="false">SUM(C12,E12,F12,G12)</f>
        <v>119.7</v>
      </c>
    </row>
    <row r="13" customFormat="false" ht="12.8" hidden="false" customHeight="false" outlineLevel="0" collapsed="false">
      <c r="A13" s="5" t="s">
        <v>58</v>
      </c>
      <c r="B13" s="5" t="n">
        <v>34.8</v>
      </c>
      <c r="C13" s="5" t="n">
        <v>33.6</v>
      </c>
      <c r="D13" s="5" t="n">
        <v>33.6</v>
      </c>
      <c r="E13" s="5" t="n">
        <v>31.8</v>
      </c>
      <c r="F13" s="5" t="n">
        <v>27</v>
      </c>
      <c r="G13" s="5" t="n">
        <v>26.1</v>
      </c>
      <c r="I13" s="4" t="n">
        <f aca="false">SUM(D13,E13,F13,G13)</f>
        <v>118.5</v>
      </c>
      <c r="J13" s="4" t="n">
        <f aca="false">SUM(B13,D13,E13,F13,G13)</f>
        <v>153.3</v>
      </c>
      <c r="K13" s="4" t="n">
        <f aca="false">SUM(C13,E13,F13,G13)</f>
        <v>118.5</v>
      </c>
    </row>
    <row r="14" customFormat="false" ht="12.8" hidden="false" customHeight="false" outlineLevel="0" collapsed="false">
      <c r="A14" s="27" t="s">
        <v>59</v>
      </c>
      <c r="B14" s="27" t="n">
        <v>32.7</v>
      </c>
      <c r="C14" s="27"/>
      <c r="D14" s="27" t="n">
        <v>32.7</v>
      </c>
      <c r="E14" s="27" t="n">
        <v>28.5</v>
      </c>
      <c r="F14" s="27" t="n">
        <v>27.6</v>
      </c>
      <c r="G14" s="27" t="n">
        <v>32.7</v>
      </c>
      <c r="H14" s="27"/>
      <c r="I14" s="28" t="n">
        <f aca="false">SUM(D14,E14,F14,G14)</f>
        <v>121.5</v>
      </c>
      <c r="J14" s="28" t="n">
        <f aca="false">SUM(B14,D14,E14,F14,G14)</f>
        <v>154.2</v>
      </c>
      <c r="K14" s="4"/>
    </row>
    <row r="15" customFormat="false" ht="12.8" hidden="false" customHeight="false" outlineLevel="0" collapsed="false">
      <c r="A15" s="29" t="s">
        <v>60</v>
      </c>
      <c r="B15" s="5" t="n">
        <v>28.2</v>
      </c>
      <c r="C15" s="5" t="n">
        <v>28.2</v>
      </c>
      <c r="D15" s="5" t="n">
        <v>28.2</v>
      </c>
      <c r="E15" s="5" t="n">
        <v>28.5</v>
      </c>
      <c r="F15" s="5" t="n">
        <v>29.4</v>
      </c>
      <c r="G15" s="5" t="n">
        <v>32.7</v>
      </c>
      <c r="H15" s="5" t="n">
        <v>33</v>
      </c>
      <c r="I15" s="4" t="n">
        <f aca="false">SUM(D15,E15,F15,G15)</f>
        <v>118.8</v>
      </c>
      <c r="J15" s="4" t="n">
        <f aca="false">SUM(B15,D15,E15,F15,G15)</f>
        <v>147</v>
      </c>
      <c r="K15" s="4" t="n">
        <f aca="false">SUM(C15,E15,F15,G15)</f>
        <v>118.8</v>
      </c>
    </row>
    <row r="16" customFormat="false" ht="12.8" hidden="false" customHeight="false" outlineLevel="0" collapsed="false">
      <c r="A16" s="30" t="s">
        <v>61</v>
      </c>
      <c r="B16" s="27" t="n">
        <v>27.9</v>
      </c>
      <c r="C16" s="27"/>
      <c r="D16" s="27" t="n">
        <v>29.4</v>
      </c>
      <c r="E16" s="27" t="n">
        <v>29.1</v>
      </c>
      <c r="F16" s="27" t="n">
        <v>28.8</v>
      </c>
      <c r="G16" s="27" t="n">
        <v>29.7</v>
      </c>
      <c r="H16" s="27"/>
      <c r="I16" s="28" t="n">
        <f aca="false">SUM(D16,E16,F16,G16)</f>
        <v>117</v>
      </c>
      <c r="J16" s="28" t="n">
        <f aca="false">SUM(B16,D16,E16,F16,G16)</f>
        <v>144.9</v>
      </c>
      <c r="K16" s="4"/>
    </row>
    <row r="17" customFormat="false" ht="12.8" hidden="false" customHeight="false" outlineLevel="0" collapsed="false">
      <c r="A17" s="29" t="s">
        <v>62</v>
      </c>
      <c r="B17" s="5" t="n">
        <v>30</v>
      </c>
      <c r="C17" s="5" t="n">
        <v>33.5</v>
      </c>
      <c r="D17" s="5" t="n">
        <v>28.6</v>
      </c>
      <c r="E17" s="5" t="n">
        <v>28.7</v>
      </c>
      <c r="F17" s="5" t="n">
        <v>26.4</v>
      </c>
      <c r="G17" s="5" t="n">
        <v>26.3</v>
      </c>
      <c r="I17" s="4" t="n">
        <f aca="false">SUM(D17,E17,F17,G17)</f>
        <v>110</v>
      </c>
      <c r="J17" s="4" t="n">
        <f aca="false">SUM(B17,D17,E17,F17,G17)</f>
        <v>140</v>
      </c>
      <c r="K17" s="4" t="n">
        <f aca="false">SUM(C17,E17,F17,G17)</f>
        <v>114.9</v>
      </c>
    </row>
    <row r="18" customFormat="false" ht="12.8" hidden="false" customHeight="false" outlineLevel="0" collapsed="false">
      <c r="A18" s="29" t="s">
        <v>63</v>
      </c>
      <c r="C18" s="5" t="n">
        <v>31.8</v>
      </c>
      <c r="D18" s="5" t="n">
        <v>29.4</v>
      </c>
      <c r="E18" s="5" t="n">
        <v>28.8</v>
      </c>
      <c r="F18" s="5" t="n">
        <v>26.9</v>
      </c>
      <c r="G18" s="5" t="n">
        <v>26.9</v>
      </c>
      <c r="I18" s="4" t="n">
        <f aca="false">SUM(D18,E18,F18,G18)</f>
        <v>112</v>
      </c>
      <c r="J18" s="4"/>
      <c r="K18" s="4" t="n">
        <f aca="false">SUM(C18,E18,F18,G18)</f>
        <v>114.4</v>
      </c>
    </row>
    <row r="19" customFormat="false" ht="12.8" hidden="false" customHeight="false" outlineLevel="0" collapsed="false">
      <c r="A19" s="30" t="s">
        <v>64</v>
      </c>
      <c r="B19" s="27"/>
      <c r="C19" s="27"/>
      <c r="D19" s="27" t="n">
        <v>31.5</v>
      </c>
      <c r="E19" s="27" t="n">
        <v>30.3</v>
      </c>
      <c r="F19" s="27" t="n">
        <v>28.5</v>
      </c>
      <c r="G19" s="27" t="n">
        <v>28.8</v>
      </c>
      <c r="H19" s="27"/>
      <c r="I19" s="28" t="n">
        <f aca="false">SUM(D19,E19,F19,G19)</f>
        <v>119.1</v>
      </c>
      <c r="J19" s="28"/>
      <c r="K19" s="4"/>
    </row>
    <row r="20" customFormat="false" ht="12.8" hidden="false" customHeight="false" outlineLevel="0" collapsed="false">
      <c r="A20" s="29" t="s">
        <v>65</v>
      </c>
      <c r="B20" s="5" t="n">
        <v>31.2</v>
      </c>
      <c r="C20" s="5" t="n">
        <v>32.7</v>
      </c>
      <c r="D20" s="5" t="n">
        <v>32.7</v>
      </c>
      <c r="E20" s="5" t="n">
        <v>32.1</v>
      </c>
      <c r="F20" s="5" t="n">
        <v>30.6</v>
      </c>
      <c r="G20" s="5" t="n">
        <v>29.4</v>
      </c>
      <c r="H20" s="5" t="n">
        <v>31.8</v>
      </c>
      <c r="I20" s="4" t="n">
        <f aca="false">SUM(D20,E20,F20,G20)</f>
        <v>124.8</v>
      </c>
      <c r="J20" s="4" t="n">
        <f aca="false">SUM(B20,D20,E20,F20,G20)</f>
        <v>156</v>
      </c>
      <c r="K20" s="4" t="n">
        <f aca="false">SUM(C20,E20,F20,G20)</f>
        <v>124.8</v>
      </c>
    </row>
    <row r="21" customFormat="false" ht="12.8" hidden="false" customHeight="false" outlineLevel="0" collapsed="false">
      <c r="A21" s="30" t="s">
        <v>66</v>
      </c>
      <c r="B21" s="27" t="n">
        <v>32.1</v>
      </c>
      <c r="C21" s="27"/>
      <c r="D21" s="27" t="n">
        <v>33.9</v>
      </c>
      <c r="E21" s="27" t="n">
        <v>34.2</v>
      </c>
      <c r="F21" s="27" t="n">
        <v>30.6</v>
      </c>
      <c r="G21" s="27" t="n">
        <v>30.9</v>
      </c>
      <c r="H21" s="27"/>
      <c r="I21" s="28" t="n">
        <f aca="false">SUM(D21,E21,F21,G21)</f>
        <v>129.6</v>
      </c>
      <c r="J21" s="28" t="n">
        <f aca="false">SUM(B21,D21,E21,F21,G21)</f>
        <v>161.7</v>
      </c>
      <c r="K21" s="4"/>
    </row>
    <row r="22" customFormat="false" ht="12.8" hidden="false" customHeight="false" outlineLevel="0" collapsed="false">
      <c r="A22" s="25" t="s">
        <v>67</v>
      </c>
      <c r="B22" s="25" t="n">
        <v>30.9</v>
      </c>
      <c r="C22" s="25" t="n">
        <v>28.5</v>
      </c>
      <c r="D22" s="25" t="n">
        <v>28.5</v>
      </c>
      <c r="E22" s="25" t="n">
        <v>30.3</v>
      </c>
      <c r="F22" s="25" t="n">
        <v>28.8</v>
      </c>
      <c r="G22" s="25" t="n">
        <v>27.9</v>
      </c>
      <c r="H22" s="25" t="n">
        <v>30.9</v>
      </c>
      <c r="I22" s="4" t="n">
        <f aca="false">SUM(D22,E22,F22,G22)</f>
        <v>115.5</v>
      </c>
      <c r="J22" s="4" t="n">
        <f aca="false">SUM(B22,D22,E22,F22,G22)</f>
        <v>146.4</v>
      </c>
      <c r="K22" s="4" t="n">
        <f aca="false">SUM(C22,E22,F22,G22)</f>
        <v>115.5</v>
      </c>
    </row>
    <row r="23" customFormat="false" ht="12.8" hidden="false" customHeight="false" outlineLevel="0" collapsed="false">
      <c r="A23" s="31" t="s">
        <v>68</v>
      </c>
      <c r="B23" s="25" t="n">
        <v>32.1</v>
      </c>
      <c r="C23" s="25" t="n">
        <v>31.8</v>
      </c>
      <c r="D23" s="25" t="n">
        <v>31.8</v>
      </c>
      <c r="E23" s="25" t="n">
        <v>32.1</v>
      </c>
      <c r="F23" s="25" t="n">
        <v>28.8</v>
      </c>
      <c r="G23" s="25" t="n">
        <v>28.2</v>
      </c>
      <c r="H23" s="25"/>
      <c r="I23" s="4" t="n">
        <f aca="false">SUM(D23,E23,F23,G23)</f>
        <v>120.9</v>
      </c>
      <c r="J23" s="4" t="n">
        <f aca="false">SUM(B23,D23,E23,F23,G23)</f>
        <v>153</v>
      </c>
      <c r="K23" s="4" t="n">
        <f aca="false">SUM(C23,E23,F23,G23)</f>
        <v>120.9</v>
      </c>
    </row>
    <row r="24" customFormat="false" ht="12.8" hidden="false" customHeight="false" outlineLevel="0" collapsed="false">
      <c r="A24" s="32" t="s">
        <v>69</v>
      </c>
      <c r="B24" s="32" t="n">
        <v>33</v>
      </c>
      <c r="C24" s="32"/>
      <c r="D24" s="32" t="n">
        <v>30.9</v>
      </c>
      <c r="E24" s="32" t="n">
        <v>31.2</v>
      </c>
      <c r="F24" s="32" t="n">
        <v>30</v>
      </c>
      <c r="G24" s="32" t="n">
        <v>30.9</v>
      </c>
      <c r="H24" s="32"/>
      <c r="I24" s="28" t="n">
        <f aca="false">SUM(D24,E24,F24,G24)</f>
        <v>123</v>
      </c>
      <c r="J24" s="28" t="n">
        <f aca="false">SUM(B24,D24,E24,F24,G24)</f>
        <v>156</v>
      </c>
      <c r="K24" s="4"/>
    </row>
    <row r="25" customFormat="false" ht="12.8" hidden="false" customHeight="false" outlineLevel="0" collapsed="false">
      <c r="A25" s="33" t="s">
        <v>70</v>
      </c>
      <c r="B25" s="33" t="n">
        <v>30.6</v>
      </c>
      <c r="C25" s="33" t="n">
        <v>31.8</v>
      </c>
      <c r="D25" s="33" t="n">
        <v>31.8</v>
      </c>
      <c r="E25" s="33" t="n">
        <v>33.9</v>
      </c>
      <c r="F25" s="33" t="n">
        <v>27.6</v>
      </c>
      <c r="G25" s="33" t="n">
        <v>27.6</v>
      </c>
      <c r="H25" s="33" t="n">
        <v>30.9</v>
      </c>
      <c r="I25" s="34" t="n">
        <f aca="false">SUM(D25,E25,F25,G25)</f>
        <v>120.9</v>
      </c>
      <c r="J25" s="34" t="n">
        <f aca="false">SUM(B25,D25,E25,F25,G25)</f>
        <v>151.5</v>
      </c>
      <c r="K25" s="34" t="n">
        <f aca="false">SUM(C25,E25,F25,G25)</f>
        <v>120.9</v>
      </c>
    </row>
    <row r="26" customFormat="false" ht="12.8" hidden="false" customHeight="false" outlineLevel="0" collapsed="false">
      <c r="A26" s="5" t="s">
        <v>71</v>
      </c>
      <c r="B26" s="5" t="n">
        <v>33.6</v>
      </c>
      <c r="C26" s="5" t="n">
        <v>30.9</v>
      </c>
      <c r="D26" s="5" t="n">
        <v>30.9</v>
      </c>
      <c r="E26" s="5" t="n">
        <v>29.7</v>
      </c>
      <c r="F26" s="5" t="n">
        <v>28.2</v>
      </c>
      <c r="G26" s="5" t="n">
        <v>27</v>
      </c>
      <c r="H26" s="5" t="n">
        <v>28.2</v>
      </c>
      <c r="I26" s="4" t="n">
        <f aca="false">SUM(D26,E26,F26,G26)</f>
        <v>115.8</v>
      </c>
      <c r="J26" s="4" t="n">
        <f aca="false">SUM(B26,D26,E26,F26,G26)</f>
        <v>149.4</v>
      </c>
      <c r="K26" s="4" t="n">
        <f aca="false">SUM(C26,E26,F26,G26)</f>
        <v>115.8</v>
      </c>
    </row>
    <row r="27" customFormat="false" ht="12.8" hidden="false" customHeight="false" outlineLevel="0" collapsed="false">
      <c r="A27" s="27" t="s">
        <v>72</v>
      </c>
      <c r="B27" s="27" t="n">
        <v>33.6</v>
      </c>
      <c r="C27" s="27"/>
      <c r="D27" s="27" t="n">
        <v>31.5</v>
      </c>
      <c r="E27" s="27" t="n">
        <v>30.3</v>
      </c>
      <c r="F27" s="27" t="n">
        <v>28.2</v>
      </c>
      <c r="G27" s="27" t="n">
        <v>29.7</v>
      </c>
      <c r="H27" s="27"/>
      <c r="I27" s="28" t="n">
        <f aca="false">SUM(D27,E27,F27,G27)</f>
        <v>119.7</v>
      </c>
      <c r="J27" s="28" t="n">
        <f aca="false">SUM(B27,D27,E27,F27,G27)</f>
        <v>153.3</v>
      </c>
      <c r="K27" s="4"/>
    </row>
    <row r="28" customFormat="false" ht="12.8" hidden="false" customHeight="false" outlineLevel="0" collapsed="false">
      <c r="A28" s="5" t="s">
        <v>73</v>
      </c>
      <c r="B28" s="5" t="n">
        <v>32.1</v>
      </c>
      <c r="C28" s="5" t="n">
        <v>31.8</v>
      </c>
      <c r="D28" s="5" t="n">
        <v>30.6</v>
      </c>
      <c r="E28" s="5" t="n">
        <v>31.5</v>
      </c>
      <c r="F28" s="5" t="n">
        <v>29.1</v>
      </c>
      <c r="G28" s="5" t="n">
        <v>29.1</v>
      </c>
      <c r="H28" s="5" t="n">
        <v>33.9</v>
      </c>
      <c r="I28" s="4" t="n">
        <f aca="false">SUM(D28,E28,F28,G28)</f>
        <v>120.3</v>
      </c>
      <c r="J28" s="4" t="n">
        <f aca="false">SUM(B28,D28,E28,F28,G28)</f>
        <v>152.4</v>
      </c>
      <c r="K28" s="4" t="n">
        <f aca="false">SUM(C28,E28,F28,G28)</f>
        <v>121.5</v>
      </c>
    </row>
    <row r="29" customFormat="false" ht="12.8" hidden="false" customHeight="false" outlineLevel="0" collapsed="false">
      <c r="A29" s="5" t="s">
        <v>74</v>
      </c>
      <c r="B29" s="5" t="n">
        <v>30.9</v>
      </c>
      <c r="C29" s="5" t="n">
        <v>29.4</v>
      </c>
      <c r="D29" s="5" t="n">
        <v>28.5</v>
      </c>
      <c r="E29" s="5" t="n">
        <v>29.1</v>
      </c>
      <c r="F29" s="5" t="n">
        <v>27.3</v>
      </c>
      <c r="G29" s="5" t="n">
        <v>26.4</v>
      </c>
      <c r="I29" s="4" t="n">
        <f aca="false">SUM(D29,E29,F29,G29)</f>
        <v>111.3</v>
      </c>
      <c r="J29" s="4" t="n">
        <f aca="false">SUM(B29,D29,E29,F29,G29)</f>
        <v>142.2</v>
      </c>
      <c r="K29" s="4" t="n">
        <f aca="false">SUM(C29,E29,F29,G29)</f>
        <v>112.2</v>
      </c>
    </row>
    <row r="30" customFormat="false" ht="12.8" hidden="false" customHeight="false" outlineLevel="0" collapsed="false">
      <c r="A30" s="27" t="s">
        <v>75</v>
      </c>
      <c r="B30" s="27" t="n">
        <v>32.1</v>
      </c>
      <c r="C30" s="27"/>
      <c r="D30" s="27" t="n">
        <v>33.9</v>
      </c>
      <c r="E30" s="27" t="n">
        <v>33</v>
      </c>
      <c r="F30" s="27" t="n">
        <v>29.4</v>
      </c>
      <c r="G30" s="27" t="n">
        <v>31.5</v>
      </c>
      <c r="H30" s="27"/>
      <c r="I30" s="28" t="n">
        <f aca="false">SUM(D30,E30,F30,G30)</f>
        <v>127.8</v>
      </c>
      <c r="J30" s="28" t="n">
        <f aca="false">SUM(B30,D30,E30,F30,G30)</f>
        <v>159.9</v>
      </c>
      <c r="K30" s="4"/>
    </row>
    <row r="31" customFormat="false" ht="12.8" hidden="false" customHeight="false" outlineLevel="0" collapsed="false">
      <c r="A31" s="35" t="s">
        <v>76</v>
      </c>
      <c r="B31" s="35"/>
      <c r="C31" s="35"/>
      <c r="D31" s="35" t="n">
        <v>20.7</v>
      </c>
      <c r="E31" s="35" t="n">
        <v>21.6</v>
      </c>
      <c r="F31" s="35" t="n">
        <v>20.1</v>
      </c>
      <c r="G31" s="35" t="n">
        <v>21.6</v>
      </c>
      <c r="H31" s="35"/>
      <c r="I31" s="34" t="n">
        <f aca="false">SUM(D31,E31,F31,G31)</f>
        <v>84</v>
      </c>
      <c r="J31" s="34"/>
      <c r="K31" s="34"/>
    </row>
    <row r="32" customFormat="false" ht="12.8" hidden="false" customHeight="false" outlineLevel="0" collapsed="false">
      <c r="A32" s="5" t="s">
        <v>77</v>
      </c>
      <c r="D32" s="5" t="n">
        <v>20.7</v>
      </c>
      <c r="E32" s="5" t="n">
        <v>21.6</v>
      </c>
      <c r="F32" s="5" t="n">
        <v>18</v>
      </c>
      <c r="G32" s="5" t="n">
        <v>20.4</v>
      </c>
      <c r="I32" s="4" t="n">
        <f aca="false">SUM(D32,E32,F32,G32)</f>
        <v>80.7</v>
      </c>
      <c r="J32" s="4"/>
      <c r="K32" s="4"/>
    </row>
    <row r="33" customFormat="false" ht="12.8" hidden="false" customHeight="false" outlineLevel="0" collapsed="false">
      <c r="A33" s="5" t="s">
        <v>78</v>
      </c>
      <c r="B33" s="5" t="n">
        <v>26.7</v>
      </c>
      <c r="D33" s="5" t="n">
        <v>27</v>
      </c>
      <c r="E33" s="5" t="n">
        <v>29.7</v>
      </c>
      <c r="F33" s="5" t="n">
        <v>28.8</v>
      </c>
      <c r="G33" s="5" t="n">
        <v>28.8</v>
      </c>
      <c r="H33" s="5" t="n">
        <v>27.6</v>
      </c>
      <c r="I33" s="4" t="n">
        <f aca="false">SUM(D33,E33,F33,G33)</f>
        <v>114.3</v>
      </c>
      <c r="J33" s="4" t="n">
        <f aca="false">SUM(B33,D33,E33,F33,G33)</f>
        <v>141</v>
      </c>
      <c r="K33" s="4"/>
    </row>
    <row r="34" customFormat="false" ht="12.8" hidden="false" customHeight="false" outlineLevel="0" collapsed="false">
      <c r="A34" s="5" t="s">
        <v>79</v>
      </c>
      <c r="B34" s="5" t="n">
        <v>20</v>
      </c>
      <c r="D34" s="5" t="n">
        <v>28.5</v>
      </c>
      <c r="E34" s="5" t="n">
        <v>27.9</v>
      </c>
      <c r="F34" s="5" t="n">
        <v>25.5</v>
      </c>
      <c r="G34" s="5" t="n">
        <v>26.1</v>
      </c>
      <c r="H34" s="5" t="n">
        <v>27.6</v>
      </c>
      <c r="I34" s="4" t="n">
        <f aca="false">SUM(D34,E34,F34,G34)</f>
        <v>108</v>
      </c>
      <c r="J34" s="4" t="n">
        <f aca="false">SUM(B34,D34,E34,F34,G34)</f>
        <v>128</v>
      </c>
      <c r="K34" s="4"/>
    </row>
    <row r="35" customFormat="false" ht="12.8" hidden="false" customHeight="false" outlineLevel="0" collapsed="false">
      <c r="A35" s="35" t="s">
        <v>80</v>
      </c>
      <c r="B35" s="35"/>
      <c r="C35" s="35"/>
      <c r="D35" s="35" t="n">
        <v>33.3</v>
      </c>
      <c r="E35" s="35" t="n">
        <v>27.3</v>
      </c>
      <c r="F35" s="35" t="n">
        <v>19.2</v>
      </c>
      <c r="G35" s="35" t="n">
        <v>22.8</v>
      </c>
      <c r="H35" s="35"/>
      <c r="I35" s="34" t="n">
        <f aca="false">SUM(D35,E35,F35,G35)</f>
        <v>102.6</v>
      </c>
      <c r="J35" s="34"/>
      <c r="K35" s="34"/>
    </row>
    <row r="36" customFormat="false" ht="12.8" hidden="false" customHeight="false" outlineLevel="0" collapsed="false">
      <c r="A36" s="25" t="s">
        <v>81</v>
      </c>
      <c r="B36" s="25" t="n">
        <v>30.7</v>
      </c>
      <c r="C36" s="25" t="n">
        <v>32.8</v>
      </c>
      <c r="D36" s="25" t="n">
        <v>30.5</v>
      </c>
      <c r="E36" s="25" t="n">
        <v>29.3</v>
      </c>
      <c r="F36" s="25" t="n">
        <v>29.3</v>
      </c>
      <c r="G36" s="25" t="n">
        <v>28.8</v>
      </c>
      <c r="H36" s="25"/>
      <c r="I36" s="4" t="n">
        <f aca="false">SUM(D36,E36,F36,G36)</f>
        <v>117.9</v>
      </c>
      <c r="J36" s="4" t="n">
        <f aca="false">SUM(B36,D36,E36,F36,G36)</f>
        <v>148.6</v>
      </c>
      <c r="K36" s="4" t="n">
        <f aca="false">SUM(C36,E36,F36,G36)</f>
        <v>120.2</v>
      </c>
      <c r="L36" s="5" t="s">
        <v>11</v>
      </c>
    </row>
    <row r="37" customFormat="false" ht="12.8" hidden="false" customHeight="false" outlineLevel="0" collapsed="false">
      <c r="A37" s="25" t="s">
        <v>82</v>
      </c>
      <c r="B37" s="25"/>
      <c r="C37" s="25" t="n">
        <v>33</v>
      </c>
      <c r="D37" s="25" t="n">
        <v>31</v>
      </c>
      <c r="E37" s="25" t="n">
        <v>30</v>
      </c>
      <c r="F37" s="25" t="n">
        <v>29</v>
      </c>
      <c r="G37" s="25" t="n">
        <v>27.7</v>
      </c>
      <c r="H37" s="25"/>
      <c r="I37" s="4" t="n">
        <f aca="false">SUM(D37,E37,F37,G37)</f>
        <v>117.7</v>
      </c>
      <c r="J37" s="4"/>
      <c r="K37" s="4" t="n">
        <f aca="false">SUM(C37,E37,F37,G37)</f>
        <v>119.7</v>
      </c>
      <c r="L37" s="5" t="s">
        <v>13</v>
      </c>
    </row>
    <row r="38" customFormat="false" ht="12.8" hidden="false" customHeight="false" outlineLevel="0" collapsed="false">
      <c r="A38" s="5" t="s">
        <v>83</v>
      </c>
      <c r="B38" s="25" t="n">
        <v>35</v>
      </c>
      <c r="C38" s="25" t="n">
        <v>38</v>
      </c>
      <c r="D38" s="25" t="n">
        <v>34</v>
      </c>
      <c r="E38" s="25" t="n">
        <v>34</v>
      </c>
      <c r="F38" s="25" t="n">
        <v>32</v>
      </c>
      <c r="G38" s="25" t="n">
        <v>30</v>
      </c>
      <c r="H38" s="25" t="n">
        <v>30</v>
      </c>
      <c r="I38" s="4" t="n">
        <f aca="false">SUM(D38,E38,F38,G38)</f>
        <v>130</v>
      </c>
      <c r="J38" s="4" t="n">
        <f aca="false">SUM(B38,D38,E38,F38,G38)</f>
        <v>165</v>
      </c>
      <c r="K38" s="4" t="n">
        <f aca="false">SUM(C38,E38,F38,G38)</f>
        <v>134</v>
      </c>
      <c r="L38" s="0"/>
    </row>
    <row r="39" customFormat="false" ht="12.8" hidden="false" customHeight="false" outlineLevel="0" collapsed="false">
      <c r="A39" s="25" t="s">
        <v>84</v>
      </c>
      <c r="B39" s="25"/>
      <c r="C39" s="25"/>
      <c r="D39" s="25" t="n">
        <v>38</v>
      </c>
      <c r="E39" s="25" t="n">
        <v>37</v>
      </c>
      <c r="F39" s="25" t="n">
        <v>36</v>
      </c>
      <c r="G39" s="25" t="n">
        <v>36</v>
      </c>
      <c r="H39" s="25"/>
      <c r="I39" s="4" t="n">
        <f aca="false">SUM(D39,E39,F39,G39)</f>
        <v>147</v>
      </c>
      <c r="J39" s="4"/>
      <c r="K39" s="4"/>
    </row>
    <row r="40" customFormat="false" ht="12.8" hidden="false" customHeight="false" outlineLevel="0" collapsed="false">
      <c r="A40" s="4" t="s">
        <v>85</v>
      </c>
      <c r="B40" s="4"/>
      <c r="C40" s="4"/>
      <c r="D40" s="4" t="n">
        <v>30</v>
      </c>
      <c r="E40" s="4" t="n">
        <v>29</v>
      </c>
      <c r="F40" s="4" t="n">
        <v>28</v>
      </c>
      <c r="G40" s="4" t="n">
        <v>27.5</v>
      </c>
      <c r="H40" s="4"/>
      <c r="I40" s="4" t="n">
        <f aca="false">SUM(D40,E40,F40,G40)</f>
        <v>114.5</v>
      </c>
      <c r="J40" s="4"/>
      <c r="K40" s="4"/>
    </row>
    <row r="41" customFormat="false" ht="12.8" hidden="false" customHeight="false" outlineLevel="0" collapsed="false">
      <c r="A41" s="5" t="s">
        <v>86</v>
      </c>
      <c r="B41" s="5" t="n">
        <v>32</v>
      </c>
      <c r="D41" s="5" t="n">
        <v>33</v>
      </c>
      <c r="E41" s="5" t="n">
        <v>32</v>
      </c>
      <c r="F41" s="5" t="n">
        <v>31</v>
      </c>
      <c r="G41" s="5" t="n">
        <v>30.5</v>
      </c>
      <c r="I41" s="4" t="n">
        <f aca="false">SUM(D41,E41,F41,G41)</f>
        <v>126.5</v>
      </c>
      <c r="J41" s="4" t="n">
        <f aca="false">SUM(B41,D41,E41,F41,G41)</f>
        <v>158.5</v>
      </c>
      <c r="K41" s="4"/>
    </row>
    <row r="42" customFormat="false" ht="12.8" hidden="false" customHeight="false" outlineLevel="0" collapsed="false">
      <c r="A42" s="27" t="s">
        <v>87</v>
      </c>
      <c r="B42" s="27" t="n">
        <v>35</v>
      </c>
      <c r="C42" s="27" t="n">
        <v>39</v>
      </c>
      <c r="D42" s="27" t="n">
        <v>34</v>
      </c>
      <c r="E42" s="27" t="n">
        <v>34</v>
      </c>
      <c r="F42" s="27" t="n">
        <v>34</v>
      </c>
      <c r="G42" s="27" t="n">
        <v>31</v>
      </c>
      <c r="H42" s="27"/>
      <c r="I42" s="28" t="n">
        <f aca="false">SUM(D42,E42,F42,G42)</f>
        <v>133</v>
      </c>
      <c r="J42" s="28" t="n">
        <f aca="false">SUM(B42,D42,E42,F42,G42)</f>
        <v>168</v>
      </c>
      <c r="K42" s="28" t="n">
        <f aca="false">SUM(C42,E42,F42,G42)</f>
        <v>138</v>
      </c>
    </row>
    <row r="43" customFormat="false" ht="12.8" hidden="false" customHeight="false" outlineLevel="0" collapsed="false">
      <c r="A43" s="28" t="s">
        <v>88</v>
      </c>
      <c r="B43" s="28"/>
      <c r="C43" s="28"/>
      <c r="D43" s="28" t="n">
        <v>33</v>
      </c>
      <c r="E43" s="28" t="n">
        <v>33</v>
      </c>
      <c r="F43" s="28" t="n">
        <v>33</v>
      </c>
      <c r="G43" s="28" t="n">
        <v>32</v>
      </c>
      <c r="H43" s="28"/>
      <c r="I43" s="28" t="n">
        <f aca="false">SUM(D43,E43,F43,G43)</f>
        <v>131</v>
      </c>
      <c r="J43" s="28"/>
      <c r="K43" s="28"/>
    </row>
    <row r="44" customFormat="false" ht="12.8" hidden="false" customHeight="false" outlineLevel="0" collapsed="false">
      <c r="A44" s="5" t="s">
        <v>89</v>
      </c>
      <c r="D44" s="5" t="n">
        <v>32</v>
      </c>
      <c r="E44" s="5" t="n">
        <v>31</v>
      </c>
      <c r="F44" s="5" t="n">
        <v>30</v>
      </c>
      <c r="G44" s="5" t="n">
        <v>28.5</v>
      </c>
      <c r="I44" s="4" t="n">
        <f aca="false">SUM(D44,E44,F44,G44)</f>
        <v>121.5</v>
      </c>
      <c r="J44" s="4" t="n">
        <f aca="false">SUM(B44,D44,E44,F44,G44)</f>
        <v>121.5</v>
      </c>
      <c r="K44" s="4" t="n">
        <f aca="false">SUM(C44,E44,F44,G44)</f>
        <v>89.5</v>
      </c>
    </row>
    <row r="45" customFormat="false" ht="12.8" hidden="false" customHeight="false" outlineLevel="0" collapsed="false">
      <c r="A45" s="5" t="s">
        <v>90</v>
      </c>
      <c r="D45" s="5" t="n">
        <v>34</v>
      </c>
      <c r="E45" s="5" t="n">
        <v>34</v>
      </c>
      <c r="F45" s="5" t="n">
        <v>32</v>
      </c>
      <c r="G45" s="5" t="n">
        <v>32</v>
      </c>
      <c r="I45" s="4" t="n">
        <f aca="false">SUM(D45,E45,F45,G45)</f>
        <v>132</v>
      </c>
      <c r="J45" s="4"/>
      <c r="K45" s="4"/>
    </row>
    <row r="46" customFormat="false" ht="12.8" hidden="false" customHeight="false" outlineLevel="0" collapsed="false">
      <c r="A46" s="27" t="s">
        <v>91</v>
      </c>
      <c r="B46" s="27"/>
      <c r="C46" s="27"/>
      <c r="D46" s="27" t="n">
        <v>34</v>
      </c>
      <c r="E46" s="27" t="n">
        <v>34</v>
      </c>
      <c r="F46" s="27" t="n">
        <v>32</v>
      </c>
      <c r="G46" s="27" t="n">
        <v>32</v>
      </c>
      <c r="H46" s="27"/>
      <c r="I46" s="28" t="n">
        <f aca="false">SUM(D46,E46,F46,G46)</f>
        <v>132</v>
      </c>
      <c r="J46" s="4"/>
      <c r="K46" s="4"/>
    </row>
    <row r="47" customFormat="false" ht="12.8" hidden="false" customHeight="false" outlineLevel="0" collapsed="false">
      <c r="A47" s="4" t="s">
        <v>92</v>
      </c>
      <c r="B47" s="4" t="n">
        <v>29.5</v>
      </c>
      <c r="C47" s="4" t="n">
        <v>32</v>
      </c>
      <c r="D47" s="4" t="n">
        <v>28.8</v>
      </c>
      <c r="E47" s="4" t="n">
        <v>29.3</v>
      </c>
      <c r="F47" s="4" t="n">
        <v>28.8</v>
      </c>
      <c r="G47" s="4" t="n">
        <v>28.3</v>
      </c>
      <c r="H47" s="4"/>
      <c r="I47" s="4" t="n">
        <f aca="false">SUM(D47,E47,F47,G47)</f>
        <v>115.2</v>
      </c>
      <c r="J47" s="4" t="n">
        <f aca="false">SUM(B47,D47,E47,F47,G47)</f>
        <v>144.7</v>
      </c>
      <c r="K47" s="4" t="n">
        <f aca="false">SUM(C47,E47,F47,G47)</f>
        <v>118.4</v>
      </c>
    </row>
    <row r="48" customFormat="false" ht="12.8" hidden="false" customHeight="false" outlineLevel="0" collapsed="false">
      <c r="A48" s="28" t="s">
        <v>93</v>
      </c>
      <c r="B48" s="28"/>
      <c r="C48" s="28"/>
      <c r="D48" s="28" t="n">
        <v>29.3</v>
      </c>
      <c r="E48" s="28" t="n">
        <v>29.8</v>
      </c>
      <c r="F48" s="28" t="n">
        <v>29.8</v>
      </c>
      <c r="G48" s="28" t="n">
        <v>29.5</v>
      </c>
      <c r="H48" s="28"/>
      <c r="I48" s="28" t="n">
        <f aca="false">SUM(D48,E48,F48,G48)</f>
        <v>118.4</v>
      </c>
      <c r="J48" s="4"/>
      <c r="K48" s="4"/>
    </row>
    <row r="49" customFormat="false" ht="12.8" hidden="false" customHeight="false" outlineLevel="0" collapsed="false">
      <c r="A49" s="25" t="s">
        <v>94</v>
      </c>
      <c r="B49" s="25"/>
      <c r="C49" s="25"/>
      <c r="D49" s="25" t="n">
        <v>30</v>
      </c>
      <c r="E49" s="25" t="n">
        <v>30</v>
      </c>
      <c r="F49" s="25" t="n">
        <v>29</v>
      </c>
      <c r="G49" s="25" t="n">
        <v>29</v>
      </c>
      <c r="H49" s="25"/>
      <c r="I49" s="36" t="n">
        <f aca="false">SUM(D49,E49,F49,G49)</f>
        <v>118</v>
      </c>
      <c r="J49" s="36" t="n">
        <f aca="false">SUM(B49,D49,E49,F49,G49)</f>
        <v>118</v>
      </c>
      <c r="K49" s="4" t="n">
        <f aca="false">SUM(C49,E49,F49,G49)</f>
        <v>88</v>
      </c>
    </row>
    <row r="50" customFormat="false" ht="12.8" hidden="false" customHeight="false" outlineLevel="0" collapsed="false">
      <c r="A50" s="37" t="s">
        <v>95</v>
      </c>
      <c r="B50" s="37"/>
      <c r="C50" s="37"/>
      <c r="D50" s="37" t="n">
        <v>30</v>
      </c>
      <c r="E50" s="37" t="n">
        <v>29</v>
      </c>
      <c r="F50" s="37" t="n">
        <v>28</v>
      </c>
      <c r="G50" s="37" t="n">
        <v>27</v>
      </c>
      <c r="H50" s="37"/>
      <c r="I50" s="38" t="n">
        <f aca="false">SUM(D50,E50,F50,G50)</f>
        <v>114</v>
      </c>
      <c r="J50" s="34"/>
      <c r="K50" s="34"/>
    </row>
    <row r="51" customFormat="false" ht="12.8" hidden="false" customHeight="false" outlineLevel="0" collapsed="false">
      <c r="A51" s="4" t="s">
        <v>96</v>
      </c>
      <c r="B51" s="4" t="n">
        <v>30.7</v>
      </c>
      <c r="C51" s="4"/>
      <c r="D51" s="4" t="n">
        <v>31.3</v>
      </c>
      <c r="E51" s="4" t="n">
        <v>27.1</v>
      </c>
      <c r="F51" s="4" t="n">
        <v>26.1</v>
      </c>
      <c r="G51" s="4" t="n">
        <v>25.6</v>
      </c>
      <c r="H51" s="4"/>
      <c r="I51" s="4" t="n">
        <f aca="false">SUM(D51,E51,F51,G51)</f>
        <v>110.1</v>
      </c>
      <c r="J51" s="4" t="n">
        <f aca="false">SUM(B51,D51,E51,F51,G51)</f>
        <v>140.8</v>
      </c>
      <c r="K51" s="4"/>
      <c r="L51" s="5" t="s">
        <v>15</v>
      </c>
    </row>
    <row r="52" customFormat="false" ht="12.8" hidden="false" customHeight="false" outlineLevel="0" collapsed="false">
      <c r="A52" s="5" t="s">
        <v>97</v>
      </c>
      <c r="B52" s="5" t="n">
        <v>33.8</v>
      </c>
      <c r="D52" s="5" t="n">
        <v>36.1</v>
      </c>
      <c r="E52" s="5" t="n">
        <v>32.4</v>
      </c>
      <c r="F52" s="5" t="n">
        <v>27.2</v>
      </c>
      <c r="G52" s="5" t="n">
        <v>26.5</v>
      </c>
      <c r="I52" s="4" t="n">
        <f aca="false">SUM(D52,E52,F52,G52)</f>
        <v>122.2</v>
      </c>
      <c r="J52" s="4" t="n">
        <f aca="false">SUM(B52,D52,E52,F52,G52)</f>
        <v>156</v>
      </c>
      <c r="K52" s="4"/>
    </row>
    <row r="53" customFormat="false" ht="12.8" hidden="false" customHeight="false" outlineLevel="0" collapsed="false">
      <c r="A53" s="35" t="s">
        <v>98</v>
      </c>
      <c r="B53" s="35"/>
      <c r="C53" s="35"/>
      <c r="D53" s="35" t="n">
        <v>36.4</v>
      </c>
      <c r="E53" s="35" t="n">
        <v>33</v>
      </c>
      <c r="F53" s="35" t="n">
        <v>28.5</v>
      </c>
      <c r="G53" s="35" t="n">
        <v>27.6</v>
      </c>
      <c r="H53" s="35"/>
      <c r="I53" s="34" t="n">
        <f aca="false">SUM(D53,E53,F53,G53)</f>
        <v>125.5</v>
      </c>
      <c r="J53" s="34"/>
      <c r="K53" s="34"/>
    </row>
    <row r="54" customFormat="false" ht="12.8" hidden="false" customHeight="false" outlineLevel="0" collapsed="false">
      <c r="A54" s="5" t="s">
        <v>99</v>
      </c>
      <c r="B54" s="39"/>
      <c r="C54" s="39" t="n">
        <f aca="false">65*0.45</f>
        <v>29.25</v>
      </c>
      <c r="D54" s="39" t="n">
        <f aca="false">65*0.45</f>
        <v>29.25</v>
      </c>
      <c r="E54" s="39" t="n">
        <f aca="false">63*0.45</f>
        <v>28.35</v>
      </c>
      <c r="F54" s="39" t="n">
        <f aca="false">61*0.45</f>
        <v>27.45</v>
      </c>
      <c r="G54" s="39" t="n">
        <f aca="false">58*0.45</f>
        <v>26.1</v>
      </c>
      <c r="H54" s="39"/>
      <c r="I54" s="39" t="n">
        <f aca="false">SUM(D54,E54,F54,G54)</f>
        <v>111.15</v>
      </c>
      <c r="J54" s="39"/>
      <c r="K54" s="39" t="n">
        <f aca="false">SUM(C54,E54,F54,G54)</f>
        <v>111.15</v>
      </c>
      <c r="L54" s="5" t="s">
        <v>6</v>
      </c>
    </row>
    <row r="55" customFormat="false" ht="12.8" hidden="false" customHeight="false" outlineLevel="0" collapsed="false">
      <c r="A55" s="5" t="s">
        <v>100</v>
      </c>
      <c r="B55" s="39"/>
      <c r="C55" s="39" t="n">
        <f aca="false">69*0.45</f>
        <v>31.05</v>
      </c>
      <c r="D55" s="39" t="n">
        <f aca="false">69*0.45</f>
        <v>31.05</v>
      </c>
      <c r="E55" s="39" t="n">
        <f aca="false">68*0.45</f>
        <v>30.6</v>
      </c>
      <c r="F55" s="39" t="n">
        <f aca="false">65*0.45</f>
        <v>29.25</v>
      </c>
      <c r="G55" s="39" t="n">
        <f aca="false">62*0.45</f>
        <v>27.9</v>
      </c>
      <c r="H55" s="39"/>
      <c r="I55" s="39" t="n">
        <f aca="false">SUM(D55,E55,F55,G55)</f>
        <v>118.8</v>
      </c>
      <c r="J55" s="39"/>
      <c r="K55" s="39" t="n">
        <f aca="false">SUM(C55,E55,F55,G55)</f>
        <v>118.8</v>
      </c>
    </row>
    <row r="56" customFormat="false" ht="12.8" hidden="false" customHeight="false" outlineLevel="0" collapsed="false">
      <c r="A56" s="5" t="s">
        <v>101</v>
      </c>
      <c r="B56" s="39"/>
      <c r="C56" s="39" t="n">
        <f aca="false">73*0.45</f>
        <v>32.85</v>
      </c>
      <c r="D56" s="39" t="n">
        <f aca="false">73*0.45</f>
        <v>32.85</v>
      </c>
      <c r="E56" s="39" t="n">
        <f aca="false">72*0.45</f>
        <v>32.4</v>
      </c>
      <c r="F56" s="39" t="n">
        <f aca="false">68*0.45</f>
        <v>30.6</v>
      </c>
      <c r="G56" s="39" t="n">
        <f aca="false">65*0.45</f>
        <v>29.25</v>
      </c>
      <c r="H56" s="39"/>
      <c r="I56" s="39" t="n">
        <f aca="false">SUM(D56,E56,F56,G56)</f>
        <v>125.1</v>
      </c>
      <c r="J56" s="39"/>
      <c r="K56" s="39" t="n">
        <f aca="false">SUM(C56,E56,F56,G56)</f>
        <v>125.1</v>
      </c>
    </row>
    <row r="57" customFormat="false" ht="12.8" hidden="false" customHeight="false" outlineLevel="0" collapsed="false">
      <c r="A57" s="27" t="s">
        <v>102</v>
      </c>
      <c r="B57" s="40"/>
      <c r="C57" s="40" t="n">
        <f aca="false">78*0.45</f>
        <v>35.1</v>
      </c>
      <c r="D57" s="40" t="n">
        <f aca="false">78*0.45</f>
        <v>35.1</v>
      </c>
      <c r="E57" s="40" t="n">
        <f aca="false">76*0.45</f>
        <v>34.2</v>
      </c>
      <c r="F57" s="40" t="n">
        <f aca="false">74*0.45</f>
        <v>33.3</v>
      </c>
      <c r="G57" s="40" t="n">
        <f aca="false">71*0.45</f>
        <v>31.95</v>
      </c>
      <c r="H57" s="40"/>
      <c r="I57" s="40" t="n">
        <f aca="false">SUM(D57,E57,F57,G57)</f>
        <v>134.55</v>
      </c>
      <c r="J57" s="40"/>
      <c r="K57" s="40" t="n">
        <f aca="false">SUM(C57,E57,F57,G57)</f>
        <v>134.55</v>
      </c>
    </row>
    <row r="58" customFormat="false" ht="12.8" hidden="false" customHeight="false" outlineLevel="0" collapsed="false">
      <c r="A58" s="5" t="s">
        <v>103</v>
      </c>
      <c r="B58" s="39"/>
      <c r="C58" s="39"/>
      <c r="D58" s="39" t="n">
        <f aca="false">64*0.45</f>
        <v>28.8</v>
      </c>
      <c r="E58" s="39" t="n">
        <f aca="false">62.5*0.45</f>
        <v>28.125</v>
      </c>
      <c r="F58" s="39" t="n">
        <f aca="false">61.3*0.45</f>
        <v>27.585</v>
      </c>
      <c r="G58" s="39" t="n">
        <f aca="false">58.2*0.45</f>
        <v>26.19</v>
      </c>
      <c r="H58" s="39"/>
      <c r="I58" s="39" t="n">
        <f aca="false">SUM(D58,E58,F58,G58)</f>
        <v>110.7</v>
      </c>
      <c r="J58" s="39"/>
      <c r="K58" s="39"/>
    </row>
    <row r="59" customFormat="false" ht="12.8" hidden="false" customHeight="false" outlineLevel="0" collapsed="false">
      <c r="A59" s="5" t="s">
        <v>104</v>
      </c>
      <c r="B59" s="39" t="n">
        <f aca="false">70*0.45</f>
        <v>31.5</v>
      </c>
      <c r="C59" s="39" t="n">
        <f aca="false">70*0.45</f>
        <v>31.5</v>
      </c>
      <c r="D59" s="39" t="n">
        <f aca="false">70*0.45</f>
        <v>31.5</v>
      </c>
      <c r="E59" s="39" t="n">
        <f aca="false">69*0.45</f>
        <v>31.05</v>
      </c>
      <c r="F59" s="39" t="n">
        <f aca="false">65.9*0.45</f>
        <v>29.655</v>
      </c>
      <c r="G59" s="39" t="n">
        <f aca="false">62*0.45</f>
        <v>27.9</v>
      </c>
      <c r="H59" s="39"/>
      <c r="I59" s="39" t="n">
        <f aca="false">SUM(D59,E59,F59,G59)</f>
        <v>120.105</v>
      </c>
      <c r="J59" s="39" t="n">
        <f aca="false">SUM(B59,D59,E59,F59,G59)</f>
        <v>151.605</v>
      </c>
      <c r="K59" s="39" t="n">
        <f aca="false">SUM(C59,E59,F59,G59)</f>
        <v>120.105</v>
      </c>
    </row>
    <row r="60" customFormat="false" ht="12.8" hidden="false" customHeight="false" outlineLevel="0" collapsed="false">
      <c r="A60" s="5" t="s">
        <v>105</v>
      </c>
      <c r="B60" s="39"/>
      <c r="C60" s="39"/>
      <c r="D60" s="39" t="n">
        <f aca="false">74.8*0.45</f>
        <v>33.66</v>
      </c>
      <c r="E60" s="39" t="n">
        <f aca="false">73*0.45</f>
        <v>32.85</v>
      </c>
      <c r="F60" s="39" t="n">
        <f aca="false">68.4*0.45</f>
        <v>30.78</v>
      </c>
      <c r="G60" s="39" t="n">
        <f aca="false">64*0.45</f>
        <v>28.8</v>
      </c>
      <c r="H60" s="39"/>
      <c r="I60" s="39" t="n">
        <f aca="false">SUM(D60,E60,F60,G60)</f>
        <v>126.09</v>
      </c>
      <c r="J60" s="39"/>
      <c r="K60" s="39"/>
    </row>
    <row r="61" customFormat="false" ht="12.8" hidden="false" customHeight="false" outlineLevel="0" collapsed="false">
      <c r="A61" s="5" t="s">
        <v>106</v>
      </c>
      <c r="B61" s="39"/>
      <c r="C61" s="39"/>
      <c r="D61" s="39" t="n">
        <f aca="false">64*0.45</f>
        <v>28.8</v>
      </c>
      <c r="E61" s="39" t="n">
        <f aca="false">63*0.45</f>
        <v>28.35</v>
      </c>
      <c r="F61" s="39" t="n">
        <f aca="false">61.5*0.45</f>
        <v>27.675</v>
      </c>
      <c r="G61" s="39" t="n">
        <f aca="false">56.5*0.45</f>
        <v>25.425</v>
      </c>
      <c r="H61" s="39"/>
      <c r="I61" s="39" t="n">
        <f aca="false">SUM(D61,E61,F61,G61)</f>
        <v>110.25</v>
      </c>
      <c r="J61" s="39"/>
      <c r="K61" s="39"/>
    </row>
    <row r="62" customFormat="false" ht="12.8" hidden="false" customHeight="false" outlineLevel="0" collapsed="false">
      <c r="A62" s="5" t="s">
        <v>107</v>
      </c>
      <c r="B62" s="39" t="n">
        <f aca="false">69.6*0.45</f>
        <v>31.32</v>
      </c>
      <c r="C62" s="39" t="n">
        <f aca="false">68*0.45</f>
        <v>30.6</v>
      </c>
      <c r="D62" s="39" t="n">
        <f aca="false">68*0.45</f>
        <v>30.6</v>
      </c>
      <c r="E62" s="39" t="n">
        <f aca="false">67*0.45</f>
        <v>30.15</v>
      </c>
      <c r="F62" s="39" t="n">
        <f aca="false">65.9*0.45</f>
        <v>29.655</v>
      </c>
      <c r="G62" s="39" t="n">
        <f aca="false">62*0.45</f>
        <v>27.9</v>
      </c>
      <c r="H62" s="39"/>
      <c r="I62" s="39" t="n">
        <f aca="false">SUM(D62,E62,F62,G62)</f>
        <v>118.305</v>
      </c>
      <c r="J62" s="39" t="n">
        <f aca="false">SUM(B62,D62,E62,F62,G62)</f>
        <v>149.625</v>
      </c>
      <c r="K62" s="39" t="n">
        <f aca="false">SUM(C62,E62,F62,G62)</f>
        <v>118.305</v>
      </c>
    </row>
    <row r="63" customFormat="false" ht="12.8" hidden="false" customHeight="false" outlineLevel="0" collapsed="false">
      <c r="A63" s="5" t="s">
        <v>108</v>
      </c>
      <c r="B63" s="39"/>
      <c r="C63" s="39"/>
      <c r="D63" s="39" t="n">
        <f aca="false">71*0.45</f>
        <v>31.95</v>
      </c>
      <c r="E63" s="39" t="n">
        <f aca="false">70*0.45</f>
        <v>31.5</v>
      </c>
      <c r="F63" s="39" t="n">
        <f aca="false">68.4*0.45</f>
        <v>30.78</v>
      </c>
      <c r="G63" s="39" t="n">
        <f aca="false">64*0.45</f>
        <v>28.8</v>
      </c>
      <c r="H63" s="39"/>
      <c r="I63" s="39" t="n">
        <f aca="false">SUM(D63,E63,F63,G63)</f>
        <v>123.03</v>
      </c>
      <c r="J63" s="39"/>
      <c r="K63" s="39"/>
    </row>
    <row r="64" customFormat="false" ht="12.8" hidden="false" customHeight="false" outlineLevel="0" collapsed="false">
      <c r="A64" s="5" t="s">
        <v>109</v>
      </c>
      <c r="B64" s="39"/>
      <c r="C64" s="39"/>
      <c r="D64" s="39" t="n">
        <f aca="false">64*0.45</f>
        <v>28.8</v>
      </c>
      <c r="E64" s="39" t="n">
        <f aca="false">63*0.45</f>
        <v>28.35</v>
      </c>
      <c r="F64" s="39" t="n">
        <f aca="false">61*0.45</f>
        <v>27.45</v>
      </c>
      <c r="G64" s="39" t="n">
        <f aca="false">58.2*0.45</f>
        <v>26.19</v>
      </c>
      <c r="H64" s="39"/>
      <c r="I64" s="39" t="n">
        <f aca="false">SUM(D64,E64,F64,G64)</f>
        <v>110.79</v>
      </c>
      <c r="J64" s="39"/>
      <c r="K64" s="39"/>
    </row>
    <row r="65" customFormat="false" ht="12.8" hidden="false" customHeight="false" outlineLevel="0" collapsed="false">
      <c r="A65" s="5" t="s">
        <v>110</v>
      </c>
      <c r="B65" s="39"/>
      <c r="C65" s="39" t="n">
        <f aca="false">68*0.45</f>
        <v>30.6</v>
      </c>
      <c r="D65" s="39" t="n">
        <f aca="false">68*0.45</f>
        <v>30.6</v>
      </c>
      <c r="E65" s="39" t="n">
        <f aca="false">67*0.45</f>
        <v>30.15</v>
      </c>
      <c r="F65" s="39" t="n">
        <f aca="false">66*0.45</f>
        <v>29.7</v>
      </c>
      <c r="G65" s="39" t="n">
        <f aca="false">62*0.45</f>
        <v>27.9</v>
      </c>
      <c r="H65" s="39"/>
      <c r="I65" s="39" t="n">
        <f aca="false">SUM(D65,E65,F65,G65)</f>
        <v>118.35</v>
      </c>
      <c r="J65" s="39"/>
      <c r="K65" s="39" t="n">
        <f aca="false">SUM(C65,E65,F65,G65)</f>
        <v>118.35</v>
      </c>
    </row>
    <row r="66" customFormat="false" ht="12.8" hidden="false" customHeight="false" outlineLevel="0" collapsed="false">
      <c r="A66" s="5" t="s">
        <v>111</v>
      </c>
      <c r="B66" s="39"/>
      <c r="C66" s="39"/>
      <c r="D66" s="39" t="n">
        <f aca="false">71*0.45</f>
        <v>31.95</v>
      </c>
      <c r="E66" s="39" t="n">
        <f aca="false">70*0.45</f>
        <v>31.5</v>
      </c>
      <c r="F66" s="39" t="n">
        <f aca="false">69*0.45</f>
        <v>31.05</v>
      </c>
      <c r="G66" s="39" t="n">
        <f aca="false">64*0.45</f>
        <v>28.8</v>
      </c>
      <c r="H66" s="39"/>
      <c r="I66" s="39" t="n">
        <f aca="false">SUM(D66,E66,F66,G66)</f>
        <v>123.3</v>
      </c>
      <c r="J66" s="39"/>
      <c r="K66" s="39"/>
    </row>
    <row r="67" customFormat="false" ht="12.8" hidden="false" customHeight="false" outlineLevel="0" collapsed="false">
      <c r="A67" s="27" t="s">
        <v>112</v>
      </c>
      <c r="B67" s="39"/>
      <c r="C67" s="39"/>
      <c r="D67" s="40" t="n">
        <f aca="false">69*0.45</f>
        <v>31.05</v>
      </c>
      <c r="E67" s="40" t="n">
        <f aca="false">68.4*0.45</f>
        <v>30.78</v>
      </c>
      <c r="F67" s="40" t="n">
        <f aca="false">63*0.45</f>
        <v>28.35</v>
      </c>
      <c r="G67" s="40" t="n">
        <f aca="false">60.5*0.45</f>
        <v>27.225</v>
      </c>
      <c r="H67" s="39"/>
      <c r="I67" s="39" t="n">
        <f aca="false">SUM(D67,E67,F67,G67)</f>
        <v>117.405</v>
      </c>
      <c r="J67" s="39"/>
      <c r="K67" s="39"/>
    </row>
    <row r="68" customFormat="false" ht="12.8" hidden="false" customHeight="false" outlineLevel="0" collapsed="false">
      <c r="A68" s="5" t="s">
        <v>113</v>
      </c>
      <c r="B68" s="39"/>
      <c r="C68" s="39"/>
      <c r="D68" s="39" t="n">
        <f aca="false">69.5*0.45</f>
        <v>31.275</v>
      </c>
      <c r="E68" s="39" t="n">
        <f aca="false">68.5*0.45</f>
        <v>30.825</v>
      </c>
      <c r="F68" s="39" t="n">
        <f aca="false">65.4*0.45</f>
        <v>29.43</v>
      </c>
      <c r="G68" s="39" t="n">
        <f aca="false">61.5*0.45</f>
        <v>27.675</v>
      </c>
      <c r="H68" s="39"/>
      <c r="I68" s="39" t="n">
        <f aca="false">SUM(D68,E68,F68,G68)</f>
        <v>119.205</v>
      </c>
      <c r="J68" s="39"/>
      <c r="K68" s="39"/>
    </row>
    <row r="69" customFormat="false" ht="12.8" hidden="false" customHeight="false" outlineLevel="0" collapsed="false">
      <c r="A69" s="5" t="s">
        <v>114</v>
      </c>
      <c r="B69" s="39"/>
      <c r="C69" s="39" t="n">
        <f aca="false">64*0.45</f>
        <v>28.8</v>
      </c>
      <c r="D69" s="39" t="n">
        <f aca="false">64*0.45</f>
        <v>28.8</v>
      </c>
      <c r="E69" s="39" t="n">
        <f aca="false">62.5*0.45</f>
        <v>28.125</v>
      </c>
      <c r="F69" s="39" t="n">
        <f aca="false">59.5*0.45</f>
        <v>26.775</v>
      </c>
      <c r="G69" s="39" t="n">
        <f aca="false">58*0.45</f>
        <v>26.1</v>
      </c>
      <c r="H69" s="39"/>
      <c r="I69" s="39" t="n">
        <f aca="false">SUM(D69,E69,F69,G69)</f>
        <v>109.8</v>
      </c>
      <c r="J69" s="39"/>
      <c r="K69" s="39" t="n">
        <f aca="false">SUM(C69,E69,F69,G69)</f>
        <v>109.8</v>
      </c>
    </row>
    <row r="70" customFormat="false" ht="12.8" hidden="false" customHeight="false" outlineLevel="0" collapsed="false">
      <c r="A70" s="35" t="s">
        <v>115</v>
      </c>
      <c r="B70" s="41"/>
      <c r="C70" s="41" t="n">
        <f aca="false">66*0.45</f>
        <v>29.7</v>
      </c>
      <c r="D70" s="41" t="n">
        <f aca="false">66*0.45</f>
        <v>29.7</v>
      </c>
      <c r="E70" s="41" t="n">
        <f aca="false">64.5*0.45</f>
        <v>29.025</v>
      </c>
      <c r="F70" s="41" t="n">
        <f aca="false">62.5*0.45</f>
        <v>28.125</v>
      </c>
      <c r="G70" s="41" t="n">
        <f aca="false">61*0.45</f>
        <v>27.45</v>
      </c>
      <c r="H70" s="41"/>
      <c r="I70" s="41" t="n">
        <f aca="false">SUM(D70,E70,F70,G70)</f>
        <v>114.3</v>
      </c>
      <c r="J70" s="41"/>
      <c r="K70" s="41" t="n">
        <f aca="false">SUM(C70,E70,F70,G70)</f>
        <v>114.3</v>
      </c>
    </row>
    <row r="71" customFormat="false" ht="12.8" hidden="false" customHeight="false" outlineLevel="0" collapsed="false">
      <c r="A71" s="5" t="s">
        <v>116</v>
      </c>
      <c r="B71" s="39"/>
      <c r="C71" s="39"/>
      <c r="D71" s="39" t="n">
        <v>24.5</v>
      </c>
      <c r="E71" s="39" t="n">
        <v>24.3</v>
      </c>
      <c r="F71" s="39" t="n">
        <v>23.3</v>
      </c>
      <c r="G71" s="39" t="n">
        <v>24.25</v>
      </c>
      <c r="H71" s="39"/>
      <c r="I71" s="39" t="n">
        <f aca="false">SUM(D71,E71,F71,G71)</f>
        <v>96.35</v>
      </c>
      <c r="J71" s="39"/>
      <c r="K71" s="39"/>
      <c r="L71" s="5" t="s">
        <v>9</v>
      </c>
    </row>
    <row r="72" customFormat="false" ht="12.8" hidden="false" customHeight="false" outlineLevel="0" collapsed="false">
      <c r="A72" s="4" t="s">
        <v>117</v>
      </c>
      <c r="B72" s="39"/>
      <c r="C72" s="39" t="n">
        <v>26.1</v>
      </c>
      <c r="D72" s="39" t="n">
        <v>26.1</v>
      </c>
      <c r="E72" s="39" t="n">
        <v>26.5</v>
      </c>
      <c r="F72" s="39" t="n">
        <v>25.8</v>
      </c>
      <c r="G72" s="39" t="n">
        <v>26.9</v>
      </c>
      <c r="H72" s="39"/>
      <c r="I72" s="39" t="n">
        <f aca="false">SUM(D72,E72,F72,G72)</f>
        <v>105.3</v>
      </c>
      <c r="J72" s="39"/>
      <c r="K72" s="39" t="n">
        <f aca="false">SUM(C72,E72,F72,G72)</f>
        <v>105.3</v>
      </c>
    </row>
    <row r="73" customFormat="false" ht="12.8" hidden="false" customHeight="false" outlineLevel="0" collapsed="false">
      <c r="A73" s="5" t="s">
        <v>118</v>
      </c>
      <c r="B73" s="39"/>
      <c r="C73" s="39"/>
      <c r="D73" s="39" t="n">
        <v>28</v>
      </c>
      <c r="E73" s="39" t="n">
        <v>28.6</v>
      </c>
      <c r="F73" s="39" t="n">
        <v>27.3</v>
      </c>
      <c r="G73" s="39" t="n">
        <v>26.9</v>
      </c>
      <c r="H73" s="39"/>
      <c r="I73" s="39" t="n">
        <f aca="false">SUM(D73,E73,F73,G73)</f>
        <v>110.8</v>
      </c>
      <c r="J73" s="39"/>
      <c r="K73" s="39"/>
    </row>
    <row r="74" customFormat="false" ht="12.8" hidden="false" customHeight="false" outlineLevel="0" collapsed="false">
      <c r="A74" s="27" t="s">
        <v>119</v>
      </c>
      <c r="B74" s="40"/>
      <c r="C74" s="40"/>
      <c r="D74" s="40" t="n">
        <v>24.5</v>
      </c>
      <c r="E74" s="40" t="n">
        <v>24.8</v>
      </c>
      <c r="F74" s="40" t="n">
        <v>24.85</v>
      </c>
      <c r="G74" s="40" t="n">
        <v>24.25</v>
      </c>
      <c r="H74" s="40"/>
      <c r="I74" s="40" t="n">
        <f aca="false">SUM(D74,E74,F74,G74)</f>
        <v>98.4</v>
      </c>
      <c r="J74" s="40"/>
      <c r="K74" s="40"/>
    </row>
    <row r="75" customFormat="false" ht="12.8" hidden="false" customHeight="false" outlineLevel="0" collapsed="false">
      <c r="A75" s="27" t="s">
        <v>120</v>
      </c>
      <c r="B75" s="40"/>
      <c r="C75" s="40"/>
      <c r="D75" s="40" t="n">
        <v>28.4</v>
      </c>
      <c r="E75" s="40" t="n">
        <v>28.7</v>
      </c>
      <c r="F75" s="40" t="n">
        <v>27.6</v>
      </c>
      <c r="G75" s="40" t="n">
        <v>27</v>
      </c>
      <c r="H75" s="40"/>
      <c r="I75" s="40" t="n">
        <f aca="false">SUM(D75,E75,F75,G75)</f>
        <v>111.7</v>
      </c>
      <c r="J75" s="40"/>
      <c r="K75" s="40"/>
    </row>
    <row r="76" customFormat="false" ht="12.8" hidden="false" customHeight="false" outlineLevel="0" collapsed="false">
      <c r="A76" s="5" t="s">
        <v>121</v>
      </c>
      <c r="B76" s="39"/>
      <c r="C76" s="39"/>
      <c r="D76" s="39" t="n">
        <v>26.1</v>
      </c>
      <c r="E76" s="39" t="n">
        <v>23.95</v>
      </c>
      <c r="F76" s="39" t="n">
        <v>25.1</v>
      </c>
      <c r="G76" s="39" t="n">
        <v>24</v>
      </c>
      <c r="H76" s="39"/>
      <c r="I76" s="39" t="n">
        <f aca="false">SUM(D76,E76,F76,G76)</f>
        <v>99.15</v>
      </c>
      <c r="J76" s="39"/>
      <c r="K76" s="39"/>
    </row>
    <row r="77" customFormat="false" ht="12.8" hidden="false" customHeight="false" outlineLevel="0" collapsed="false">
      <c r="A77" s="25" t="s">
        <v>122</v>
      </c>
      <c r="B77" s="42"/>
      <c r="C77" s="42"/>
      <c r="D77" s="42" t="n">
        <v>27.5</v>
      </c>
      <c r="E77" s="42" t="n">
        <v>28.2</v>
      </c>
      <c r="F77" s="42" t="n">
        <v>28.3</v>
      </c>
      <c r="G77" s="42" t="n">
        <v>27</v>
      </c>
      <c r="H77" s="42"/>
      <c r="I77" s="42" t="n">
        <f aca="false">SUM(D77,E77,F77,G77)</f>
        <v>111</v>
      </c>
      <c r="J77" s="42"/>
      <c r="K77" s="39"/>
    </row>
    <row r="78" customFormat="false" ht="12.8" hidden="false" customHeight="false" outlineLevel="0" collapsed="false">
      <c r="A78" s="37" t="s">
        <v>123</v>
      </c>
      <c r="B78" s="43"/>
      <c r="C78" s="43"/>
      <c r="D78" s="43" t="n">
        <v>27.3</v>
      </c>
      <c r="E78" s="43" t="n">
        <v>28.6</v>
      </c>
      <c r="F78" s="43" t="n">
        <v>27.7</v>
      </c>
      <c r="G78" s="43" t="n">
        <v>27.6</v>
      </c>
      <c r="H78" s="41"/>
      <c r="I78" s="41" t="n">
        <f aca="false">SUM(D78,E78,F78,G78)</f>
        <v>111.2</v>
      </c>
      <c r="J78" s="41"/>
      <c r="K78" s="41"/>
    </row>
    <row r="79" customFormat="false" ht="12.8" hidden="false" customHeight="false" outlineLevel="0" collapsed="false">
      <c r="A79" s="5" t="s">
        <v>124</v>
      </c>
      <c r="B79" s="39"/>
      <c r="C79" s="39"/>
      <c r="D79" s="39" t="n">
        <v>37</v>
      </c>
      <c r="E79" s="39" t="n">
        <v>34.5</v>
      </c>
      <c r="F79" s="39" t="n">
        <v>30.5</v>
      </c>
      <c r="G79" s="39" t="n">
        <v>29</v>
      </c>
      <c r="H79" s="39"/>
      <c r="I79" s="39" t="n">
        <f aca="false">SUM(D79,E79,F79,G79)</f>
        <v>131</v>
      </c>
      <c r="J79" s="39" t="n">
        <f aca="false">SUM(B79,D79,E79,F79,G79)</f>
        <v>131</v>
      </c>
      <c r="K79" s="39" t="n">
        <f aca="false">SUM(C79,E79,F79,G79)</f>
        <v>94</v>
      </c>
    </row>
    <row r="80" customFormat="false" ht="12.8" hidden="false" customHeight="false" outlineLevel="0" collapsed="false">
      <c r="B80" s="39"/>
      <c r="C80" s="39"/>
      <c r="D80" s="39"/>
      <c r="E80" s="39"/>
      <c r="F80" s="39"/>
      <c r="G80" s="39"/>
      <c r="H80" s="39"/>
      <c r="I80" s="42"/>
      <c r="J80" s="42"/>
      <c r="K80" s="42"/>
    </row>
    <row r="81" customFormat="false" ht="12.8" hidden="false" customHeight="false" outlineLevel="0" collapsed="false">
      <c r="B81" s="39"/>
      <c r="C81" s="39"/>
      <c r="D81" s="39"/>
      <c r="E81" s="39"/>
      <c r="F81" s="39"/>
      <c r="G81" s="39"/>
      <c r="H81" s="39"/>
      <c r="I81" s="42"/>
      <c r="J81" s="42"/>
      <c r="K81" s="42"/>
    </row>
    <row r="82" customFormat="false" ht="12.8" hidden="false" customHeight="false" outlineLevel="0" collapsed="false">
      <c r="I82" s="42"/>
      <c r="J82" s="42"/>
      <c r="K82" s="42"/>
    </row>
    <row r="83" customFormat="false" ht="12.8" hidden="false" customHeight="false" outlineLevel="0" collapsed="false">
      <c r="I83" s="42"/>
      <c r="J83" s="42"/>
      <c r="K83" s="42"/>
    </row>
    <row r="84" customFormat="false" ht="12.8" hidden="false" customHeight="false" outlineLevel="0" collapsed="false">
      <c r="I84" s="42"/>
      <c r="J84" s="42"/>
      <c r="K84" s="42"/>
    </row>
    <row r="85" customFormat="false" ht="12.8" hidden="false" customHeight="false" outlineLevel="0" collapsed="false">
      <c r="D85" s="4"/>
      <c r="E85" s="4"/>
      <c r="I85" s="42"/>
      <c r="J85" s="42"/>
      <c r="K85" s="42"/>
    </row>
    <row r="86" customFormat="false" ht="12.8" hidden="false" customHeight="false" outlineLevel="0" collapsed="false">
      <c r="D86" s="4"/>
      <c r="E86" s="4"/>
      <c r="I86" s="42"/>
      <c r="J86" s="42"/>
      <c r="K86" s="42"/>
    </row>
    <row r="87" customFormat="false" ht="12.8" hidden="false" customHeight="false" outlineLevel="0" collapsed="false">
      <c r="I87" s="42"/>
      <c r="J87" s="42"/>
      <c r="K87" s="42"/>
    </row>
    <row r="88" customFormat="false" ht="12.8" hidden="false" customHeight="false" outlineLevel="0" collapsed="false">
      <c r="I88" s="42"/>
      <c r="J88" s="42"/>
      <c r="K88" s="42"/>
    </row>
    <row r="89" customFormat="false" ht="12.8" hidden="false" customHeight="false" outlineLevel="0" collapsed="false">
      <c r="I89" s="42"/>
      <c r="J89" s="42"/>
      <c r="K89" s="42"/>
    </row>
    <row r="90" customFormat="false" ht="12.8" hidden="false" customHeight="false" outlineLevel="0" collapsed="false">
      <c r="I90" s="42"/>
      <c r="J90" s="42"/>
      <c r="K90" s="42"/>
    </row>
    <row r="91" customFormat="false" ht="12.8" hidden="false" customHeight="false" outlineLevel="0" collapsed="false">
      <c r="I91" s="42"/>
      <c r="J91" s="42"/>
      <c r="K91" s="42"/>
    </row>
  </sheetData>
  <mergeCells count="12">
    <mergeCell ref="B2:K2"/>
    <mergeCell ref="A3:A4"/>
    <mergeCell ref="B3:B4"/>
    <mergeCell ref="C3:C4"/>
    <mergeCell ref="D3:D4"/>
    <mergeCell ref="E3:E4"/>
    <mergeCell ref="F3:F4"/>
    <mergeCell ref="G3:G4"/>
    <mergeCell ref="H3:H4"/>
    <mergeCell ref="I3:I4"/>
    <mergeCell ref="J3:J4"/>
    <mergeCell ref="K3:K4"/>
  </mergeCells>
  <printOptions headings="false" gridLines="false" gridLinesSet="true" horizontalCentered="false" verticalCentered="false"/>
  <pageMargins left="0.7875" right="0.7875" top="1.025" bottom="1.025" header="0.7875" footer="0.7875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>&amp;C&amp;A</oddHeader>
    <oddFooter>&amp;CPage &amp;P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I35"/>
  <sheetViews>
    <sheetView showFormulas="false" showGridLines="true" showRowColHeaders="true" showZeros="true" rightToLeft="false" tabSelected="false" showOutlineSymbols="true" defaultGridColor="true" view="normal" topLeftCell="A6" colorId="64" zoomScale="100" zoomScaleNormal="100" zoomScalePageLayoutView="100" workbookViewId="0">
      <selection pane="topLeft" activeCell="B24" activeCellId="0" sqref="B24"/>
    </sheetView>
  </sheetViews>
  <sheetFormatPr defaultColWidth="11.53515625" defaultRowHeight="12.8" zeroHeight="false" outlineLevelRow="0" outlineLevelCol="0"/>
  <cols>
    <col collapsed="false" customWidth="true" hidden="false" outlineLevel="0" max="1" min="1" style="44" width="16.67"/>
    <col collapsed="false" customWidth="true" hidden="false" outlineLevel="0" max="2" min="2" style="44" width="6.11"/>
    <col collapsed="false" customWidth="true" hidden="false" outlineLevel="0" max="8" min="3" style="44" width="5.28"/>
    <col collapsed="false" customWidth="false" hidden="false" outlineLevel="0" max="1024" min="9" style="44" width="11.52"/>
  </cols>
  <sheetData>
    <row r="1" customFormat="false" ht="12.8" hidden="false" customHeight="false" outlineLevel="0" collapsed="false">
      <c r="A1" s="45" t="s">
        <v>125</v>
      </c>
    </row>
    <row r="2" customFormat="false" ht="12.8" hidden="false" customHeight="false" outlineLevel="0" collapsed="false">
      <c r="A2" s="0"/>
      <c r="B2" s="0"/>
      <c r="C2" s="0"/>
      <c r="D2" s="0"/>
      <c r="E2" s="0"/>
      <c r="F2" s="0"/>
      <c r="G2" s="0"/>
      <c r="H2" s="0"/>
      <c r="I2" s="0"/>
    </row>
    <row r="3" customFormat="false" ht="12.8" hidden="false" customHeight="false" outlineLevel="0" collapsed="false">
      <c r="A3" s="44" t="s">
        <v>126</v>
      </c>
    </row>
    <row r="5" customFormat="false" ht="12.8" hidden="false" customHeight="false" outlineLevel="0" collapsed="false">
      <c r="A5" s="46" t="s">
        <v>127</v>
      </c>
      <c r="B5" s="46"/>
      <c r="C5" s="12" t="n">
        <f aca="false">Kräfte!B4</f>
        <v>440</v>
      </c>
    </row>
    <row r="6" customFormat="false" ht="12.8" hidden="false" customHeight="false" outlineLevel="0" collapsed="false">
      <c r="A6" s="46" t="s">
        <v>128</v>
      </c>
      <c r="B6" s="46"/>
      <c r="C6" s="12" t="n">
        <f aca="false">Kräfte!B5</f>
        <v>440</v>
      </c>
    </row>
    <row r="7" customFormat="false" ht="12.8" hidden="false" customHeight="false" outlineLevel="0" collapsed="false">
      <c r="A7" s="0"/>
      <c r="B7" s="0"/>
      <c r="C7" s="0"/>
      <c r="D7" s="0"/>
      <c r="E7" s="0"/>
      <c r="F7" s="0"/>
      <c r="G7" s="0"/>
      <c r="H7" s="0"/>
    </row>
    <row r="8" customFormat="false" ht="12.8" hidden="false" customHeight="false" outlineLevel="0" collapsed="false">
      <c r="A8" s="47" t="s">
        <v>16</v>
      </c>
      <c r="B8" s="12" t="n">
        <f aca="false">H20/16</f>
        <v>30.8677063285078</v>
      </c>
    </row>
    <row r="9" customFormat="false" ht="12.8" hidden="false" customHeight="false" outlineLevel="0" collapsed="false">
      <c r="A9" s="47" t="s">
        <v>129</v>
      </c>
      <c r="B9" s="12" t="n">
        <f aca="false">H9/8</f>
        <v>32.7031956625748</v>
      </c>
      <c r="C9" s="12" t="s">
        <v>130</v>
      </c>
      <c r="D9" s="12" t="n">
        <f aca="false">H9/4</f>
        <v>65.4063913251497</v>
      </c>
      <c r="E9" s="12" t="s">
        <v>46</v>
      </c>
      <c r="F9" s="12" t="n">
        <f aca="false">H9/2</f>
        <v>130.812782650299</v>
      </c>
      <c r="G9" s="12" t="s">
        <v>131</v>
      </c>
      <c r="H9" s="12" t="n">
        <f aca="false">H18*2^(-9/12)</f>
        <v>261.625565300599</v>
      </c>
    </row>
    <row r="10" customFormat="false" ht="12.8" hidden="false" customHeight="false" outlineLevel="0" collapsed="false">
      <c r="A10" s="47" t="s">
        <v>132</v>
      </c>
      <c r="B10" s="12" t="n">
        <f aca="false">H10/8</f>
        <v>34.647828872109</v>
      </c>
      <c r="C10" s="12" t="s">
        <v>133</v>
      </c>
      <c r="D10" s="12" t="n">
        <f aca="false">H10/4</f>
        <v>69.295657744218</v>
      </c>
      <c r="E10" s="12" t="s">
        <v>134</v>
      </c>
      <c r="F10" s="12" t="n">
        <f aca="false">H10/2</f>
        <v>138.591315488436</v>
      </c>
      <c r="G10" s="12" t="s">
        <v>135</v>
      </c>
      <c r="H10" s="12" t="n">
        <f aca="false">H18*2^(-8/12)</f>
        <v>277.182630976872</v>
      </c>
    </row>
    <row r="11" customFormat="false" ht="12.8" hidden="false" customHeight="false" outlineLevel="0" collapsed="false">
      <c r="A11" s="47" t="s">
        <v>136</v>
      </c>
      <c r="B11" s="12" t="n">
        <f aca="false">H11/8</f>
        <v>36.7080959896759</v>
      </c>
      <c r="C11" s="12" t="s">
        <v>137</v>
      </c>
      <c r="D11" s="12" t="n">
        <f aca="false">H11/4</f>
        <v>73.4161919793519</v>
      </c>
      <c r="E11" s="12" t="s">
        <v>138</v>
      </c>
      <c r="F11" s="12" t="n">
        <f aca="false">H11/2</f>
        <v>146.832383958704</v>
      </c>
      <c r="G11" s="12" t="s">
        <v>139</v>
      </c>
      <c r="H11" s="12" t="n">
        <f aca="false">H18*2^(-7/12)</f>
        <v>293.664767917408</v>
      </c>
    </row>
    <row r="12" customFormat="false" ht="12.8" hidden="false" customHeight="false" outlineLevel="0" collapsed="false">
      <c r="A12" s="47" t="s">
        <v>140</v>
      </c>
      <c r="B12" s="12" t="n">
        <f aca="false">H12/8</f>
        <v>38.8908729652601</v>
      </c>
      <c r="C12" s="12" t="s">
        <v>141</v>
      </c>
      <c r="D12" s="12" t="n">
        <f aca="false">H12/4</f>
        <v>77.7817459305202</v>
      </c>
      <c r="E12" s="12" t="s">
        <v>142</v>
      </c>
      <c r="F12" s="12" t="n">
        <f aca="false">H12/2</f>
        <v>155.56349186104</v>
      </c>
      <c r="G12" s="12" t="s">
        <v>143</v>
      </c>
      <c r="H12" s="12" t="n">
        <f aca="false">H18*2^(-6/12)</f>
        <v>311.126983722081</v>
      </c>
    </row>
    <row r="13" customFormat="false" ht="12.8" hidden="false" customHeight="false" outlineLevel="0" collapsed="false">
      <c r="A13" s="47" t="s">
        <v>144</v>
      </c>
      <c r="B13" s="12" t="n">
        <f aca="false">H13/8</f>
        <v>41.2034446141087</v>
      </c>
      <c r="C13" s="12" t="s">
        <v>145</v>
      </c>
      <c r="D13" s="12" t="n">
        <f aca="false">H13/4</f>
        <v>82.4068892282175</v>
      </c>
      <c r="E13" s="12" t="s">
        <v>146</v>
      </c>
      <c r="F13" s="12" t="n">
        <f aca="false">H13/2</f>
        <v>164.813778456435</v>
      </c>
      <c r="G13" s="12" t="s">
        <v>147</v>
      </c>
      <c r="H13" s="12" t="n">
        <f aca="false">H18*2^(-5/12)</f>
        <v>329.62755691287</v>
      </c>
    </row>
    <row r="14" customFormat="false" ht="12.8" hidden="false" customHeight="false" outlineLevel="0" collapsed="false">
      <c r="A14" s="47" t="s">
        <v>148</v>
      </c>
      <c r="B14" s="12" t="n">
        <f aca="false">H14/8</f>
        <v>43.6535289291255</v>
      </c>
      <c r="C14" s="12" t="s">
        <v>149</v>
      </c>
      <c r="D14" s="12" t="n">
        <f aca="false">H14/4</f>
        <v>87.307057858251</v>
      </c>
      <c r="E14" s="12" t="s">
        <v>150</v>
      </c>
      <c r="F14" s="12" t="n">
        <f aca="false">H14/2</f>
        <v>174.614115716502</v>
      </c>
      <c r="G14" s="12" t="s">
        <v>151</v>
      </c>
      <c r="H14" s="12" t="n">
        <f aca="false">H18*2^(-4/12)</f>
        <v>349.228231433004</v>
      </c>
    </row>
    <row r="15" customFormat="false" ht="12.8" hidden="false" customHeight="false" outlineLevel="0" collapsed="false">
      <c r="A15" s="47" t="s">
        <v>152</v>
      </c>
      <c r="B15" s="12" t="n">
        <f aca="false">H15/8</f>
        <v>46.2493028389543</v>
      </c>
      <c r="C15" s="12" t="s">
        <v>153</v>
      </c>
      <c r="D15" s="12" t="n">
        <f aca="false">H15/4</f>
        <v>92.4986056779086</v>
      </c>
      <c r="E15" s="12" t="s">
        <v>154</v>
      </c>
      <c r="F15" s="12" t="n">
        <f aca="false">H15/2</f>
        <v>184.997211355817</v>
      </c>
      <c r="G15" s="12" t="s">
        <v>155</v>
      </c>
      <c r="H15" s="12" t="n">
        <f aca="false">H18*2^(-3/12)</f>
        <v>369.994422711634</v>
      </c>
    </row>
    <row r="16" customFormat="false" ht="12.8" hidden="false" customHeight="false" outlineLevel="0" collapsed="false">
      <c r="A16" s="47" t="s">
        <v>156</v>
      </c>
      <c r="B16" s="12" t="n">
        <f aca="false">H16/8</f>
        <v>48.9994294977187</v>
      </c>
      <c r="C16" s="12" t="s">
        <v>157</v>
      </c>
      <c r="D16" s="12" t="n">
        <f aca="false">H16/4</f>
        <v>97.9988589954373</v>
      </c>
      <c r="E16" s="12" t="s">
        <v>158</v>
      </c>
      <c r="F16" s="12" t="n">
        <f aca="false">H16/2</f>
        <v>195.997717990875</v>
      </c>
      <c r="G16" s="12" t="s">
        <v>159</v>
      </c>
      <c r="H16" s="12" t="n">
        <f aca="false">H18*2^(-2/12)</f>
        <v>391.995435981749</v>
      </c>
    </row>
    <row r="17" customFormat="false" ht="12.8" hidden="false" customHeight="false" outlineLevel="0" collapsed="false">
      <c r="A17" s="47" t="s">
        <v>160</v>
      </c>
      <c r="B17" s="12" t="n">
        <f aca="false">H17/8</f>
        <v>51.9130871974931</v>
      </c>
      <c r="C17" s="12" t="s">
        <v>161</v>
      </c>
      <c r="D17" s="12" t="n">
        <f aca="false">H17/4</f>
        <v>103.826174394986</v>
      </c>
      <c r="E17" s="12" t="s">
        <v>162</v>
      </c>
      <c r="F17" s="12" t="n">
        <f aca="false">H17/2</f>
        <v>207.652348789973</v>
      </c>
      <c r="G17" s="12" t="s">
        <v>163</v>
      </c>
      <c r="H17" s="12" t="n">
        <f aca="false">H18*2^(-1/12)</f>
        <v>415.304697579945</v>
      </c>
    </row>
    <row r="18" customFormat="false" ht="12.8" hidden="false" customHeight="false" outlineLevel="0" collapsed="false">
      <c r="A18" s="47" t="s">
        <v>164</v>
      </c>
      <c r="B18" s="12" t="n">
        <f aca="false">H18/8</f>
        <v>55</v>
      </c>
      <c r="C18" s="12" t="s">
        <v>165</v>
      </c>
      <c r="D18" s="12" t="n">
        <f aca="false">H18/4</f>
        <v>110</v>
      </c>
      <c r="E18" s="12" t="s">
        <v>166</v>
      </c>
      <c r="F18" s="12" t="n">
        <f aca="false">H18/2</f>
        <v>220</v>
      </c>
      <c r="G18" s="12" t="s">
        <v>167</v>
      </c>
      <c r="H18" s="12" t="n">
        <f aca="false">C5</f>
        <v>440</v>
      </c>
    </row>
    <row r="19" customFormat="false" ht="12.8" hidden="false" customHeight="false" outlineLevel="0" collapsed="false">
      <c r="A19" s="47" t="s">
        <v>168</v>
      </c>
      <c r="B19" s="12" t="n">
        <f aca="false">H19/8</f>
        <v>58.2704701897612</v>
      </c>
      <c r="C19" s="12" t="s">
        <v>169</v>
      </c>
      <c r="D19" s="12" t="n">
        <f aca="false">H19/4</f>
        <v>116.540940379522</v>
      </c>
      <c r="E19" s="12" t="s">
        <v>170</v>
      </c>
      <c r="F19" s="12" t="n">
        <f aca="false">H19/2</f>
        <v>233.081880759045</v>
      </c>
      <c r="G19" s="12" t="s">
        <v>171</v>
      </c>
      <c r="H19" s="12" t="n">
        <f aca="false">H18*2^(1/12)</f>
        <v>466.16376151809</v>
      </c>
    </row>
    <row r="20" customFormat="false" ht="12.8" hidden="false" customHeight="false" outlineLevel="0" collapsed="false">
      <c r="A20" s="47" t="s">
        <v>172</v>
      </c>
      <c r="B20" s="12" t="n">
        <f aca="false">H20/8</f>
        <v>61.7354126570155</v>
      </c>
      <c r="C20" s="12" t="s">
        <v>173</v>
      </c>
      <c r="D20" s="12" t="n">
        <f aca="false">H20/4</f>
        <v>123.470825314031</v>
      </c>
      <c r="E20" s="12" t="s">
        <v>174</v>
      </c>
      <c r="F20" s="12" t="n">
        <f aca="false">H20/2</f>
        <v>246.941650628062</v>
      </c>
      <c r="G20" s="12" t="s">
        <v>175</v>
      </c>
      <c r="H20" s="12" t="n">
        <f aca="false">H18*2^(2/12)</f>
        <v>493.883301256124</v>
      </c>
    </row>
    <row r="23" customFormat="false" ht="12.8" hidden="false" customHeight="false" outlineLevel="0" collapsed="false">
      <c r="A23" s="47" t="s">
        <v>16</v>
      </c>
      <c r="B23" s="12" t="n">
        <f aca="false">H35/16</f>
        <v>30.8677063285078</v>
      </c>
    </row>
    <row r="24" customFormat="false" ht="12.8" hidden="false" customHeight="false" outlineLevel="0" collapsed="false">
      <c r="A24" s="47" t="s">
        <v>129</v>
      </c>
      <c r="B24" s="12" t="n">
        <f aca="false">H24/8</f>
        <v>32.7031956625748</v>
      </c>
      <c r="C24" s="12" t="s">
        <v>130</v>
      </c>
      <c r="D24" s="12" t="n">
        <f aca="false">H24/4</f>
        <v>65.4063913251497</v>
      </c>
      <c r="E24" s="12" t="s">
        <v>46</v>
      </c>
      <c r="F24" s="12" t="n">
        <f aca="false">H24/2</f>
        <v>130.812782650299</v>
      </c>
      <c r="G24" s="12" t="s">
        <v>131</v>
      </c>
      <c r="H24" s="12" t="n">
        <f aca="false">H33*2^(-9/12)</f>
        <v>261.625565300599</v>
      </c>
    </row>
    <row r="25" customFormat="false" ht="12.8" hidden="false" customHeight="false" outlineLevel="0" collapsed="false">
      <c r="A25" s="47" t="s">
        <v>132</v>
      </c>
      <c r="B25" s="12" t="n">
        <f aca="false">H25/8</f>
        <v>34.647828872109</v>
      </c>
      <c r="C25" s="12" t="s">
        <v>133</v>
      </c>
      <c r="D25" s="12" t="n">
        <f aca="false">H25/4</f>
        <v>69.295657744218</v>
      </c>
      <c r="E25" s="12" t="s">
        <v>134</v>
      </c>
      <c r="F25" s="12" t="n">
        <f aca="false">H25/2</f>
        <v>138.591315488436</v>
      </c>
      <c r="G25" s="12" t="s">
        <v>135</v>
      </c>
      <c r="H25" s="12" t="n">
        <f aca="false">H33*2^(-8/12)</f>
        <v>277.182630976872</v>
      </c>
    </row>
    <row r="26" customFormat="false" ht="12.8" hidden="false" customHeight="false" outlineLevel="0" collapsed="false">
      <c r="A26" s="47" t="s">
        <v>136</v>
      </c>
      <c r="B26" s="12" t="n">
        <f aca="false">H26/8</f>
        <v>36.7080959896759</v>
      </c>
      <c r="C26" s="12" t="s">
        <v>137</v>
      </c>
      <c r="D26" s="12" t="n">
        <f aca="false">H26/4</f>
        <v>73.4161919793519</v>
      </c>
      <c r="E26" s="12" t="s">
        <v>138</v>
      </c>
      <c r="F26" s="12" t="n">
        <f aca="false">H26/2</f>
        <v>146.832383958704</v>
      </c>
      <c r="G26" s="12" t="s">
        <v>139</v>
      </c>
      <c r="H26" s="12" t="n">
        <f aca="false">H33*2^(-7/12)</f>
        <v>293.664767917408</v>
      </c>
    </row>
    <row r="27" customFormat="false" ht="12.8" hidden="false" customHeight="false" outlineLevel="0" collapsed="false">
      <c r="A27" s="47" t="s">
        <v>140</v>
      </c>
      <c r="B27" s="12" t="n">
        <f aca="false">H27/8</f>
        <v>38.8908729652601</v>
      </c>
      <c r="C27" s="12" t="s">
        <v>141</v>
      </c>
      <c r="D27" s="12" t="n">
        <f aca="false">H27/4</f>
        <v>77.7817459305202</v>
      </c>
      <c r="E27" s="12" t="s">
        <v>142</v>
      </c>
      <c r="F27" s="12" t="n">
        <f aca="false">H27/2</f>
        <v>155.56349186104</v>
      </c>
      <c r="G27" s="12" t="s">
        <v>143</v>
      </c>
      <c r="H27" s="12" t="n">
        <f aca="false">H33*2^(-6/12)</f>
        <v>311.126983722081</v>
      </c>
    </row>
    <row r="28" customFormat="false" ht="12.8" hidden="false" customHeight="false" outlineLevel="0" collapsed="false">
      <c r="A28" s="47" t="s">
        <v>144</v>
      </c>
      <c r="B28" s="12" t="n">
        <f aca="false">H28/8</f>
        <v>41.2034446141087</v>
      </c>
      <c r="C28" s="12" t="s">
        <v>145</v>
      </c>
      <c r="D28" s="12" t="n">
        <f aca="false">H28/4</f>
        <v>82.4068892282175</v>
      </c>
      <c r="E28" s="12" t="s">
        <v>146</v>
      </c>
      <c r="F28" s="12" t="n">
        <f aca="false">H28/2</f>
        <v>164.813778456435</v>
      </c>
      <c r="G28" s="12" t="s">
        <v>147</v>
      </c>
      <c r="H28" s="12" t="n">
        <f aca="false">H33*2^(-5/12)</f>
        <v>329.62755691287</v>
      </c>
    </row>
    <row r="29" customFormat="false" ht="12.8" hidden="false" customHeight="false" outlineLevel="0" collapsed="false">
      <c r="A29" s="47" t="s">
        <v>148</v>
      </c>
      <c r="B29" s="12" t="n">
        <f aca="false">H29/8</f>
        <v>43.6535289291255</v>
      </c>
      <c r="C29" s="12" t="s">
        <v>149</v>
      </c>
      <c r="D29" s="12" t="n">
        <f aca="false">H29/4</f>
        <v>87.307057858251</v>
      </c>
      <c r="E29" s="12" t="s">
        <v>150</v>
      </c>
      <c r="F29" s="12" t="n">
        <f aca="false">H29/2</f>
        <v>174.614115716502</v>
      </c>
      <c r="G29" s="12" t="s">
        <v>151</v>
      </c>
      <c r="H29" s="12" t="n">
        <f aca="false">H33*2^(-4/12)</f>
        <v>349.228231433004</v>
      </c>
    </row>
    <row r="30" customFormat="false" ht="12.8" hidden="false" customHeight="false" outlineLevel="0" collapsed="false">
      <c r="A30" s="47" t="s">
        <v>152</v>
      </c>
      <c r="B30" s="12" t="n">
        <f aca="false">H30/8</f>
        <v>46.2493028389543</v>
      </c>
      <c r="C30" s="12" t="s">
        <v>153</v>
      </c>
      <c r="D30" s="12" t="n">
        <f aca="false">H30/4</f>
        <v>92.4986056779086</v>
      </c>
      <c r="E30" s="12" t="s">
        <v>154</v>
      </c>
      <c r="F30" s="12" t="n">
        <f aca="false">H30/2</f>
        <v>184.997211355817</v>
      </c>
      <c r="G30" s="12" t="s">
        <v>155</v>
      </c>
      <c r="H30" s="12" t="n">
        <f aca="false">H33*2^(-3/12)</f>
        <v>369.994422711634</v>
      </c>
    </row>
    <row r="31" customFormat="false" ht="12.8" hidden="false" customHeight="false" outlineLevel="0" collapsed="false">
      <c r="A31" s="47" t="s">
        <v>156</v>
      </c>
      <c r="B31" s="12" t="n">
        <f aca="false">H31/8</f>
        <v>48.9994294977187</v>
      </c>
      <c r="C31" s="12" t="s">
        <v>157</v>
      </c>
      <c r="D31" s="12" t="n">
        <f aca="false">H31/4</f>
        <v>97.9988589954373</v>
      </c>
      <c r="E31" s="12" t="s">
        <v>158</v>
      </c>
      <c r="F31" s="12" t="n">
        <f aca="false">H31/2</f>
        <v>195.997717990875</v>
      </c>
      <c r="G31" s="12" t="s">
        <v>159</v>
      </c>
      <c r="H31" s="12" t="n">
        <f aca="false">H33*2^(-2/12)</f>
        <v>391.995435981749</v>
      </c>
    </row>
    <row r="32" customFormat="false" ht="12.8" hidden="false" customHeight="false" outlineLevel="0" collapsed="false">
      <c r="A32" s="47" t="s">
        <v>160</v>
      </c>
      <c r="B32" s="12" t="n">
        <f aca="false">H32/8</f>
        <v>51.9130871974931</v>
      </c>
      <c r="C32" s="12" t="s">
        <v>161</v>
      </c>
      <c r="D32" s="12" t="n">
        <f aca="false">H32/4</f>
        <v>103.826174394986</v>
      </c>
      <c r="E32" s="12" t="s">
        <v>162</v>
      </c>
      <c r="F32" s="12" t="n">
        <f aca="false">H32/2</f>
        <v>207.652348789973</v>
      </c>
      <c r="G32" s="12" t="s">
        <v>163</v>
      </c>
      <c r="H32" s="12" t="n">
        <f aca="false">H33*2^(-1/12)</f>
        <v>415.304697579945</v>
      </c>
    </row>
    <row r="33" customFormat="false" ht="12.8" hidden="false" customHeight="false" outlineLevel="0" collapsed="false">
      <c r="A33" s="47" t="s">
        <v>164</v>
      </c>
      <c r="B33" s="12" t="n">
        <f aca="false">H33/8</f>
        <v>55</v>
      </c>
      <c r="C33" s="12" t="s">
        <v>165</v>
      </c>
      <c r="D33" s="12" t="n">
        <f aca="false">H33/4</f>
        <v>110</v>
      </c>
      <c r="E33" s="12" t="s">
        <v>166</v>
      </c>
      <c r="F33" s="12" t="n">
        <f aca="false">H33/2</f>
        <v>220</v>
      </c>
      <c r="G33" s="12" t="s">
        <v>167</v>
      </c>
      <c r="H33" s="12" t="n">
        <f aca="false">C6</f>
        <v>440</v>
      </c>
    </row>
    <row r="34" customFormat="false" ht="12.8" hidden="false" customHeight="false" outlineLevel="0" collapsed="false">
      <c r="A34" s="47" t="s">
        <v>168</v>
      </c>
      <c r="B34" s="12" t="n">
        <f aca="false">H34/8</f>
        <v>58.2704701897612</v>
      </c>
      <c r="C34" s="12" t="s">
        <v>169</v>
      </c>
      <c r="D34" s="12" t="n">
        <f aca="false">H34/4</f>
        <v>116.540940379522</v>
      </c>
      <c r="E34" s="12" t="s">
        <v>170</v>
      </c>
      <c r="F34" s="12" t="n">
        <f aca="false">H34/2</f>
        <v>233.081880759045</v>
      </c>
      <c r="G34" s="12" t="s">
        <v>171</v>
      </c>
      <c r="H34" s="12" t="n">
        <f aca="false">H33*2^(1/12)</f>
        <v>466.16376151809</v>
      </c>
    </row>
    <row r="35" customFormat="false" ht="12.8" hidden="false" customHeight="false" outlineLevel="0" collapsed="false">
      <c r="A35" s="47" t="s">
        <v>172</v>
      </c>
      <c r="B35" s="12" t="n">
        <f aca="false">H35/8</f>
        <v>61.7354126570155</v>
      </c>
      <c r="C35" s="12" t="s">
        <v>173</v>
      </c>
      <c r="D35" s="12" t="n">
        <f aca="false">H35/4</f>
        <v>123.470825314031</v>
      </c>
      <c r="E35" s="12" t="s">
        <v>174</v>
      </c>
      <c r="F35" s="12" t="n">
        <f aca="false">H35/2</f>
        <v>246.941650628062</v>
      </c>
      <c r="G35" s="12" t="s">
        <v>175</v>
      </c>
      <c r="H35" s="12" t="n">
        <f aca="false">H33*2^(2/12)</f>
        <v>493.883301256124</v>
      </c>
    </row>
  </sheetData>
  <mergeCells count="2">
    <mergeCell ref="A5:B5"/>
    <mergeCell ref="A6:B6"/>
  </mergeCells>
  <printOptions headings="false" gridLines="false" gridLinesSet="true" horizontalCentered="false" verticalCentered="false"/>
  <pageMargins left="0.7875" right="0.7875" top="1.025" bottom="1.025" header="0.7875" footer="0.7875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>&amp;C&amp;A</oddHeader>
    <oddFooter>&amp;CPage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796</TotalTime>
  <Application>LibreOffice/7.3.7.2$Linux_X86_64 LibreOffice_project/30$Build-2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2024-06-29T20:49:59Z</dcterms:created>
  <dc:creator/>
  <dc:description/>
  <dc:language>de-DE</dc:language>
  <cp:lastModifiedBy/>
  <dcterms:modified xsi:type="dcterms:W3CDTF">2025-12-13T20:11:18Z</dcterms:modified>
  <cp:revision>132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